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35" yWindow="510" windowWidth="22710" windowHeight="8940" firstSheet="6" activeTab="6"/>
  </bookViews>
  <sheets>
    <sheet name="Источники" sheetId="6" state="hidden" r:id="rId1"/>
    <sheet name="Доходы" sheetId="7" state="hidden" r:id="rId2"/>
    <sheet name="Бюджетная роспись" sheetId="2" state="hidden" r:id="rId3"/>
    <sheet name="Ведомственная" sheetId="3" state="hidden" r:id="rId4"/>
    <sheet name="Функциональная" sheetId="4" state="hidden" r:id="rId5"/>
    <sheet name="Программная" sheetId="5" state="hidden" r:id="rId6"/>
    <sheet name="Дорожный фонд" sheetId="8" r:id="rId7"/>
    <sheet name="Публич.обязательства" sheetId="9" state="hidden" r:id="rId8"/>
    <sheet name="Внутр.заимствования" sheetId="10" state="hidden" r:id="rId9"/>
    <sheet name="Расходы по МП" sheetId="11" state="hidden" r:id="rId10"/>
    <sheet name="План реализации МП" sheetId="12" state="hidden" r:id="rId11"/>
    <sheet name="Лист3" sheetId="13" r:id="rId12"/>
  </sheets>
  <definedNames>
    <definedName name="_xlnm._FilterDatabase" localSheetId="2" hidden="1">'Бюджетная роспись'!$A$6:$N$551</definedName>
    <definedName name="_xlnm._FilterDatabase" localSheetId="3" hidden="1">Ведомственная!$A$9:$J$249</definedName>
    <definedName name="_xlnm._FilterDatabase" localSheetId="1" hidden="1">Доходы!$A$8:$F$8</definedName>
    <definedName name="_xlnm._FilterDatabase" localSheetId="0" hidden="1">Источники!$A$8:$G$8</definedName>
    <definedName name="_xlnm._FilterDatabase" localSheetId="5" hidden="1">Программная!$A$8:$I$166</definedName>
    <definedName name="_xlnm._FilterDatabase" localSheetId="4" hidden="1">Функциональная!$A$9:$I$9</definedName>
    <definedName name="_xlnm.Print_Titles" localSheetId="2">'Бюджетная роспись'!$6:$6</definedName>
    <definedName name="_xlnm.Print_Area" localSheetId="3">Ведомственная!$A$1:$I$243</definedName>
    <definedName name="_xlnm.Print_Area" localSheetId="6">'Дорожный фонд'!$A$1:$B$16</definedName>
    <definedName name="_xlnm.Print_Area" localSheetId="1">Доходы!$A$1:$E$53</definedName>
    <definedName name="_xlnm.Print_Area" localSheetId="0">Источники!$A$1:$F$39</definedName>
    <definedName name="_xlnm.Print_Area" localSheetId="5">Программная!$A$1:$H$160</definedName>
    <definedName name="_xlnm.Print_Area" localSheetId="7">Публич.обязательства!$A$1:$H$11</definedName>
    <definedName name="_xlnm.Print_Area" localSheetId="4">Функциональная!$A$1:$H$243</definedName>
  </definedNames>
  <calcPr calcId="125725"/>
</workbook>
</file>

<file path=xl/calcChain.xml><?xml version="1.0" encoding="utf-8"?>
<calcChain xmlns="http://schemas.openxmlformats.org/spreadsheetml/2006/main">
  <c r="J17" i="2"/>
  <c r="K13"/>
  <c r="K402"/>
  <c r="K396"/>
  <c r="K29"/>
  <c r="K22"/>
  <c r="K30"/>
  <c r="K23"/>
  <c r="K17"/>
  <c r="K16" s="1"/>
  <c r="N132"/>
  <c r="N134"/>
  <c r="M132"/>
  <c r="M134"/>
  <c r="L134"/>
  <c r="L132"/>
  <c r="E53" i="7"/>
  <c r="C10"/>
  <c r="L437" i="2"/>
  <c r="M437"/>
  <c r="N437"/>
  <c r="K437"/>
  <c r="J437" s="1"/>
  <c r="J410"/>
  <c r="G165" i="4"/>
  <c r="I165" i="3"/>
  <c r="H165" i="4" s="1"/>
  <c r="H165" i="3"/>
  <c r="G123" i="5" s="1"/>
  <c r="G165" i="3"/>
  <c r="F165" i="4" s="1"/>
  <c r="K370" i="2"/>
  <c r="L378"/>
  <c r="M378"/>
  <c r="N378"/>
  <c r="K378"/>
  <c r="J378" s="1"/>
  <c r="J379"/>
  <c r="J380"/>
  <c r="I160" i="3"/>
  <c r="H160" i="4" s="1"/>
  <c r="H160" i="3"/>
  <c r="G160" i="4" s="1"/>
  <c r="G160" i="3"/>
  <c r="F160" i="4" s="1"/>
  <c r="K349" i="2"/>
  <c r="L357"/>
  <c r="M357"/>
  <c r="N357"/>
  <c r="K357"/>
  <c r="J358"/>
  <c r="J359"/>
  <c r="I100" i="3"/>
  <c r="H74" i="5" s="1"/>
  <c r="H100" i="3"/>
  <c r="G100" i="4" s="1"/>
  <c r="G100" i="3"/>
  <c r="F100" i="4" s="1"/>
  <c r="K217" i="2"/>
  <c r="L229"/>
  <c r="M229"/>
  <c r="N229"/>
  <c r="K229"/>
  <c r="J230"/>
  <c r="J231"/>
  <c r="I247" i="3"/>
  <c r="I246" s="1"/>
  <c r="I245" s="1"/>
  <c r="I244" s="1"/>
  <c r="H247"/>
  <c r="H246" s="1"/>
  <c r="H245" s="1"/>
  <c r="H244" s="1"/>
  <c r="I243"/>
  <c r="I242" s="1"/>
  <c r="I241" s="1"/>
  <c r="I240" s="1"/>
  <c r="I239" s="1"/>
  <c r="I238" s="1"/>
  <c r="I237" s="1"/>
  <c r="H243"/>
  <c r="H242" s="1"/>
  <c r="H241" s="1"/>
  <c r="H240" s="1"/>
  <c r="H239" s="1"/>
  <c r="H238" s="1"/>
  <c r="H237" s="1"/>
  <c r="G243"/>
  <c r="G242" s="1"/>
  <c r="G241" s="1"/>
  <c r="G240" s="1"/>
  <c r="G239" s="1"/>
  <c r="G238" s="1"/>
  <c r="G237" s="1"/>
  <c r="I236"/>
  <c r="I235" s="1"/>
  <c r="I234" s="1"/>
  <c r="I233" s="1"/>
  <c r="I232" s="1"/>
  <c r="I231" s="1"/>
  <c r="H236"/>
  <c r="G236"/>
  <c r="G235" s="1"/>
  <c r="G234" s="1"/>
  <c r="G233" s="1"/>
  <c r="G232" s="1"/>
  <c r="G231" s="1"/>
  <c r="I230"/>
  <c r="H230"/>
  <c r="G230"/>
  <c r="G229" s="1"/>
  <c r="G228" s="1"/>
  <c r="G227" s="1"/>
  <c r="G226" s="1"/>
  <c r="G225" s="1"/>
  <c r="I223"/>
  <c r="I222" s="1"/>
  <c r="I221" s="1"/>
  <c r="I220" s="1"/>
  <c r="I219" s="1"/>
  <c r="I218" s="1"/>
  <c r="H223"/>
  <c r="H222" s="1"/>
  <c r="H221" s="1"/>
  <c r="H220" s="1"/>
  <c r="H219" s="1"/>
  <c r="H218" s="1"/>
  <c r="G223"/>
  <c r="I217"/>
  <c r="I216" s="1"/>
  <c r="I215" s="1"/>
  <c r="I214" s="1"/>
  <c r="I213" s="1"/>
  <c r="I212" s="1"/>
  <c r="H217"/>
  <c r="H216" s="1"/>
  <c r="H215" s="1"/>
  <c r="H214" s="1"/>
  <c r="H213" s="1"/>
  <c r="H212" s="1"/>
  <c r="G217"/>
  <c r="G216" s="1"/>
  <c r="G215" s="1"/>
  <c r="G214" s="1"/>
  <c r="G213" s="1"/>
  <c r="G212" s="1"/>
  <c r="I210"/>
  <c r="I209" s="1"/>
  <c r="I208" s="1"/>
  <c r="H210"/>
  <c r="H209" s="1"/>
  <c r="H208" s="1"/>
  <c r="G210"/>
  <c r="G209" s="1"/>
  <c r="G208" s="1"/>
  <c r="I207"/>
  <c r="I206" s="1"/>
  <c r="H207"/>
  <c r="H206" s="1"/>
  <c r="G207"/>
  <c r="I205"/>
  <c r="H205"/>
  <c r="G205"/>
  <c r="I204"/>
  <c r="H204"/>
  <c r="G204"/>
  <c r="I202"/>
  <c r="H202"/>
  <c r="G202"/>
  <c r="I201"/>
  <c r="H201"/>
  <c r="G201"/>
  <c r="I200"/>
  <c r="H200"/>
  <c r="G200"/>
  <c r="I193"/>
  <c r="I192" s="1"/>
  <c r="I191" s="1"/>
  <c r="H193"/>
  <c r="G193"/>
  <c r="G192" s="1"/>
  <c r="G191" s="1"/>
  <c r="I190"/>
  <c r="I189" s="1"/>
  <c r="H190"/>
  <c r="H189" s="1"/>
  <c r="G190"/>
  <c r="G189" s="1"/>
  <c r="I188"/>
  <c r="I187" s="1"/>
  <c r="H188"/>
  <c r="H187" s="1"/>
  <c r="G188"/>
  <c r="G187" s="1"/>
  <c r="I182"/>
  <c r="I181" s="1"/>
  <c r="I180" s="1"/>
  <c r="H182"/>
  <c r="H181" s="1"/>
  <c r="H180" s="1"/>
  <c r="G182"/>
  <c r="G181" s="1"/>
  <c r="G180" s="1"/>
  <c r="I177"/>
  <c r="I176" s="1"/>
  <c r="H177"/>
  <c r="H176" s="1"/>
  <c r="G177"/>
  <c r="I175"/>
  <c r="H175"/>
  <c r="G175"/>
  <c r="I174"/>
  <c r="H174"/>
  <c r="G174"/>
  <c r="I172"/>
  <c r="H172"/>
  <c r="G172"/>
  <c r="I171"/>
  <c r="H171"/>
  <c r="I169"/>
  <c r="I168" s="1"/>
  <c r="H169"/>
  <c r="H168" s="1"/>
  <c r="G169"/>
  <c r="G168" s="1"/>
  <c r="I167"/>
  <c r="I166" s="1"/>
  <c r="H167"/>
  <c r="H166" s="1"/>
  <c r="G167"/>
  <c r="I162"/>
  <c r="H162"/>
  <c r="G162"/>
  <c r="G161" s="1"/>
  <c r="I157"/>
  <c r="H157"/>
  <c r="G157"/>
  <c r="I156"/>
  <c r="H156"/>
  <c r="G156"/>
  <c r="I154"/>
  <c r="I153" s="1"/>
  <c r="H154"/>
  <c r="H153" s="1"/>
  <c r="G154"/>
  <c r="G153" s="1"/>
  <c r="I152"/>
  <c r="I151" s="1"/>
  <c r="H152"/>
  <c r="H151" s="1"/>
  <c r="G152"/>
  <c r="G151" s="1"/>
  <c r="I150"/>
  <c r="I149" s="1"/>
  <c r="H150"/>
  <c r="H149" s="1"/>
  <c r="G150"/>
  <c r="I148"/>
  <c r="I147" s="1"/>
  <c r="H148"/>
  <c r="H147" s="1"/>
  <c r="G148"/>
  <c r="G147" s="1"/>
  <c r="I146"/>
  <c r="I145" s="1"/>
  <c r="H146"/>
  <c r="H145" s="1"/>
  <c r="G146"/>
  <c r="I140"/>
  <c r="I139" s="1"/>
  <c r="H140"/>
  <c r="G140"/>
  <c r="G139" s="1"/>
  <c r="I138"/>
  <c r="I137" s="1"/>
  <c r="H138"/>
  <c r="H137" s="1"/>
  <c r="G138"/>
  <c r="G137" s="1"/>
  <c r="I136"/>
  <c r="H136"/>
  <c r="H135" s="1"/>
  <c r="G136"/>
  <c r="G135" s="1"/>
  <c r="I134"/>
  <c r="I133" s="1"/>
  <c r="H134"/>
  <c r="H133" s="1"/>
  <c r="G134"/>
  <c r="G133" s="1"/>
  <c r="I132"/>
  <c r="I131" s="1"/>
  <c r="H132"/>
  <c r="G132"/>
  <c r="G131" s="1"/>
  <c r="I130"/>
  <c r="I129" s="1"/>
  <c r="H130"/>
  <c r="H129" s="1"/>
  <c r="G130"/>
  <c r="G129" s="1"/>
  <c r="I124"/>
  <c r="I123" s="1"/>
  <c r="H124"/>
  <c r="H123" s="1"/>
  <c r="G124"/>
  <c r="G123" s="1"/>
  <c r="I122"/>
  <c r="I121" s="1"/>
  <c r="H122"/>
  <c r="H121" s="1"/>
  <c r="G122"/>
  <c r="G121" s="1"/>
  <c r="I115"/>
  <c r="H115"/>
  <c r="G115"/>
  <c r="G114" s="1"/>
  <c r="I113"/>
  <c r="I112" s="1"/>
  <c r="H113"/>
  <c r="H112" s="1"/>
  <c r="G113"/>
  <c r="G112" s="1"/>
  <c r="I111"/>
  <c r="I110" s="1"/>
  <c r="H111"/>
  <c r="H110" s="1"/>
  <c r="G111"/>
  <c r="G110" s="1"/>
  <c r="I105"/>
  <c r="I104" s="1"/>
  <c r="I103" s="1"/>
  <c r="H105"/>
  <c r="H104" s="1"/>
  <c r="H103" s="1"/>
  <c r="G105"/>
  <c r="G104" s="1"/>
  <c r="G103" s="1"/>
  <c r="I102"/>
  <c r="I101" s="1"/>
  <c r="H102"/>
  <c r="H101" s="1"/>
  <c r="G102"/>
  <c r="G101" s="1"/>
  <c r="I97"/>
  <c r="I96" s="1"/>
  <c r="H97"/>
  <c r="H96" s="1"/>
  <c r="G97"/>
  <c r="G96" s="1"/>
  <c r="I91"/>
  <c r="I90" s="1"/>
  <c r="I89" s="1"/>
  <c r="I88" s="1"/>
  <c r="I87" s="1"/>
  <c r="I86" s="1"/>
  <c r="H91"/>
  <c r="H90" s="1"/>
  <c r="H89" s="1"/>
  <c r="H88" s="1"/>
  <c r="H87" s="1"/>
  <c r="H86" s="1"/>
  <c r="G91"/>
  <c r="G90" s="1"/>
  <c r="G89" s="1"/>
  <c r="G88" s="1"/>
  <c r="G87" s="1"/>
  <c r="G86" s="1"/>
  <c r="I85"/>
  <c r="H85"/>
  <c r="H84" s="1"/>
  <c r="H83" s="1"/>
  <c r="H82" s="1"/>
  <c r="H81" s="1"/>
  <c r="H80" s="1"/>
  <c r="G85"/>
  <c r="G84" s="1"/>
  <c r="G83" s="1"/>
  <c r="G82" s="1"/>
  <c r="G81" s="1"/>
  <c r="G80" s="1"/>
  <c r="I78"/>
  <c r="I77" s="1"/>
  <c r="H78"/>
  <c r="H77" s="1"/>
  <c r="G78"/>
  <c r="G77" s="1"/>
  <c r="I76"/>
  <c r="I75" s="1"/>
  <c r="H76"/>
  <c r="H75" s="1"/>
  <c r="G76"/>
  <c r="G75" s="1"/>
  <c r="I70"/>
  <c r="I69" s="1"/>
  <c r="H70"/>
  <c r="H69" s="1"/>
  <c r="G70"/>
  <c r="G69" s="1"/>
  <c r="I68"/>
  <c r="H68"/>
  <c r="G68"/>
  <c r="I67"/>
  <c r="H67"/>
  <c r="G67"/>
  <c r="I60"/>
  <c r="H60"/>
  <c r="G60"/>
  <c r="I52"/>
  <c r="I51" s="1"/>
  <c r="H52"/>
  <c r="H51" s="1"/>
  <c r="G52"/>
  <c r="G51" s="1"/>
  <c r="I50"/>
  <c r="I49" s="1"/>
  <c r="H50"/>
  <c r="H49" s="1"/>
  <c r="G50"/>
  <c r="G49" s="1"/>
  <c r="I48"/>
  <c r="I47" s="1"/>
  <c r="H48"/>
  <c r="H47" s="1"/>
  <c r="G48"/>
  <c r="G47" s="1"/>
  <c r="I46"/>
  <c r="I45" s="1"/>
  <c r="H46"/>
  <c r="H45" s="1"/>
  <c r="G46"/>
  <c r="G45" s="1"/>
  <c r="I44"/>
  <c r="I43" s="1"/>
  <c r="H44"/>
  <c r="H43" s="1"/>
  <c r="G44"/>
  <c r="I38"/>
  <c r="I37" s="1"/>
  <c r="I36" s="1"/>
  <c r="I35" s="1"/>
  <c r="I34" s="1"/>
  <c r="I33" s="1"/>
  <c r="H38"/>
  <c r="H37" s="1"/>
  <c r="H36" s="1"/>
  <c r="H35" s="1"/>
  <c r="H34" s="1"/>
  <c r="H33" s="1"/>
  <c r="G38"/>
  <c r="G37" s="1"/>
  <c r="G36" s="1"/>
  <c r="G35" s="1"/>
  <c r="G34" s="1"/>
  <c r="G33" s="1"/>
  <c r="I32"/>
  <c r="I31" s="1"/>
  <c r="I30" s="1"/>
  <c r="H32"/>
  <c r="H31" s="1"/>
  <c r="H30" s="1"/>
  <c r="G32"/>
  <c r="G31" s="1"/>
  <c r="G30" s="1"/>
  <c r="I29"/>
  <c r="I28" s="1"/>
  <c r="H29"/>
  <c r="H28" s="1"/>
  <c r="G29"/>
  <c r="G28" s="1"/>
  <c r="I27"/>
  <c r="I26" s="1"/>
  <c r="H27"/>
  <c r="H26" s="1"/>
  <c r="G27"/>
  <c r="G26" s="1"/>
  <c r="I25"/>
  <c r="H25"/>
  <c r="G25"/>
  <c r="I24"/>
  <c r="H24"/>
  <c r="G24"/>
  <c r="I23"/>
  <c r="H23"/>
  <c r="I17"/>
  <c r="I16" s="1"/>
  <c r="I15" s="1"/>
  <c r="I14" s="1"/>
  <c r="I13" s="1"/>
  <c r="I12" s="1"/>
  <c r="H17"/>
  <c r="H16" s="1"/>
  <c r="H15" s="1"/>
  <c r="H14" s="1"/>
  <c r="H13" s="1"/>
  <c r="H12" s="1"/>
  <c r="G246"/>
  <c r="G245" s="1"/>
  <c r="G244" s="1"/>
  <c r="H235"/>
  <c r="H234" s="1"/>
  <c r="H233" s="1"/>
  <c r="H232" s="1"/>
  <c r="H231" s="1"/>
  <c r="I229"/>
  <c r="I228" s="1"/>
  <c r="I227" s="1"/>
  <c r="I226" s="1"/>
  <c r="I225" s="1"/>
  <c r="H229"/>
  <c r="H228" s="1"/>
  <c r="H227" s="1"/>
  <c r="H226" s="1"/>
  <c r="H225" s="1"/>
  <c r="G222"/>
  <c r="G221" s="1"/>
  <c r="G220" s="1"/>
  <c r="G219" s="1"/>
  <c r="G218" s="1"/>
  <c r="G206"/>
  <c r="H192"/>
  <c r="H191" s="1"/>
  <c r="G176"/>
  <c r="G166"/>
  <c r="I161"/>
  <c r="H161"/>
  <c r="G149"/>
  <c r="G145"/>
  <c r="H139"/>
  <c r="I135"/>
  <c r="H131"/>
  <c r="I114"/>
  <c r="H114"/>
  <c r="I84"/>
  <c r="I83" s="1"/>
  <c r="I82" s="1"/>
  <c r="I81" s="1"/>
  <c r="I80" s="1"/>
  <c r="G43"/>
  <c r="N439" i="2"/>
  <c r="M439"/>
  <c r="M18"/>
  <c r="K330"/>
  <c r="K133"/>
  <c r="K71"/>
  <c r="G173" i="3" l="1"/>
  <c r="H155"/>
  <c r="H74"/>
  <c r="H73" s="1"/>
  <c r="H72" s="1"/>
  <c r="H71" s="1"/>
  <c r="H123" i="5"/>
  <c r="F123"/>
  <c r="H100" i="4"/>
  <c r="H22" i="3"/>
  <c r="H21" s="1"/>
  <c r="H20" s="1"/>
  <c r="H19" s="1"/>
  <c r="H18" s="1"/>
  <c r="H173"/>
  <c r="I170"/>
  <c r="H118" i="5"/>
  <c r="H66" i="3"/>
  <c r="H65" s="1"/>
  <c r="H64" s="1"/>
  <c r="H63" s="1"/>
  <c r="H62" s="1"/>
  <c r="H170"/>
  <c r="H203"/>
  <c r="G74" i="5"/>
  <c r="G199" i="3"/>
  <c r="G118" i="5"/>
  <c r="F118"/>
  <c r="G66" i="3"/>
  <c r="G65" s="1"/>
  <c r="G64" s="1"/>
  <c r="G63" s="1"/>
  <c r="G62" s="1"/>
  <c r="I211"/>
  <c r="J357" i="2"/>
  <c r="H199" i="3"/>
  <c r="G74"/>
  <c r="G73" s="1"/>
  <c r="G72" s="1"/>
  <c r="G71" s="1"/>
  <c r="G155"/>
  <c r="G203"/>
  <c r="F74" i="5"/>
  <c r="G109" i="3"/>
  <c r="G108" s="1"/>
  <c r="G107" s="1"/>
  <c r="G106" s="1"/>
  <c r="I186"/>
  <c r="I185" s="1"/>
  <c r="I184" s="1"/>
  <c r="I183" s="1"/>
  <c r="H224"/>
  <c r="I22"/>
  <c r="I21" s="1"/>
  <c r="I20" s="1"/>
  <c r="I19" s="1"/>
  <c r="I18" s="1"/>
  <c r="J229" i="2"/>
  <c r="H42" i="3"/>
  <c r="H41" s="1"/>
  <c r="H40" s="1"/>
  <c r="H39" s="1"/>
  <c r="G42"/>
  <c r="G41" s="1"/>
  <c r="G40" s="1"/>
  <c r="G39" s="1"/>
  <c r="H109"/>
  <c r="H108" s="1"/>
  <c r="H107" s="1"/>
  <c r="H106" s="1"/>
  <c r="G224"/>
  <c r="I66"/>
  <c r="I65" s="1"/>
  <c r="I64" s="1"/>
  <c r="I63" s="1"/>
  <c r="I62" s="1"/>
  <c r="I109"/>
  <c r="I108" s="1"/>
  <c r="I107" s="1"/>
  <c r="I106" s="1"/>
  <c r="I155"/>
  <c r="I173"/>
  <c r="I199"/>
  <c r="I203"/>
  <c r="I120"/>
  <c r="I119" s="1"/>
  <c r="I118" s="1"/>
  <c r="I117" s="1"/>
  <c r="I74"/>
  <c r="I73" s="1"/>
  <c r="I72" s="1"/>
  <c r="I71" s="1"/>
  <c r="H120"/>
  <c r="H119" s="1"/>
  <c r="H118" s="1"/>
  <c r="H117" s="1"/>
  <c r="G120"/>
  <c r="G119" s="1"/>
  <c r="G118" s="1"/>
  <c r="G117" s="1"/>
  <c r="H128"/>
  <c r="H127" s="1"/>
  <c r="H126" s="1"/>
  <c r="H125" s="1"/>
  <c r="G128"/>
  <c r="G127" s="1"/>
  <c r="G126" s="1"/>
  <c r="G125" s="1"/>
  <c r="I128"/>
  <c r="I127" s="1"/>
  <c r="I126" s="1"/>
  <c r="I125" s="1"/>
  <c r="H186"/>
  <c r="H185" s="1"/>
  <c r="H184" s="1"/>
  <c r="H183" s="1"/>
  <c r="H211"/>
  <c r="I42"/>
  <c r="I41" s="1"/>
  <c r="I40" s="1"/>
  <c r="I39" s="1"/>
  <c r="G186"/>
  <c r="G185" s="1"/>
  <c r="G184" s="1"/>
  <c r="G183" s="1"/>
  <c r="G211"/>
  <c r="I224"/>
  <c r="L328" i="2"/>
  <c r="M328"/>
  <c r="N328"/>
  <c r="K156"/>
  <c r="H198" i="3" l="1"/>
  <c r="H197" s="1"/>
  <c r="H196" s="1"/>
  <c r="H195" s="1"/>
  <c r="H194" s="1"/>
  <c r="H61"/>
  <c r="G61"/>
  <c r="G198"/>
  <c r="G197" s="1"/>
  <c r="G196" s="1"/>
  <c r="G195" s="1"/>
  <c r="G194" s="1"/>
  <c r="H11"/>
  <c r="I198"/>
  <c r="I197" s="1"/>
  <c r="I196" s="1"/>
  <c r="I195" s="1"/>
  <c r="I194" s="1"/>
  <c r="I61"/>
  <c r="I11"/>
  <c r="N162" i="2"/>
  <c r="M162"/>
  <c r="K162"/>
  <c r="C53" i="7"/>
  <c r="D53"/>
  <c r="C38" l="1"/>
  <c r="E20"/>
  <c r="C20"/>
  <c r="G17" i="10"/>
  <c r="E17"/>
  <c r="C17"/>
  <c r="J248" i="3"/>
  <c r="L253" i="2"/>
  <c r="M253"/>
  <c r="N253"/>
  <c r="K253"/>
  <c r="K467"/>
  <c r="D22" i="10"/>
  <c r="E22"/>
  <c r="F22"/>
  <c r="G22"/>
  <c r="H22"/>
  <c r="D23"/>
  <c r="F23"/>
  <c r="H23"/>
  <c r="C22"/>
  <c r="K328" i="2"/>
  <c r="J330"/>
  <c r="J329"/>
  <c r="K219"/>
  <c r="K208"/>
  <c r="H61" i="5" l="1"/>
  <c r="G61"/>
  <c r="K312" i="2"/>
  <c r="K311" s="1"/>
  <c r="K317"/>
  <c r="K316" s="1"/>
  <c r="J319"/>
  <c r="J318"/>
  <c r="N317"/>
  <c r="N316" s="1"/>
  <c r="N315" s="1"/>
  <c r="H106" i="5" s="1"/>
  <c r="M317" i="2"/>
  <c r="M316" s="1"/>
  <c r="M315" s="1"/>
  <c r="G148" i="4" s="1"/>
  <c r="L317" i="2"/>
  <c r="L316" s="1"/>
  <c r="L315" s="1"/>
  <c r="J314"/>
  <c r="J313"/>
  <c r="N312"/>
  <c r="N311" s="1"/>
  <c r="N310" s="1"/>
  <c r="H103" i="5" s="1"/>
  <c r="M312" i="2"/>
  <c r="M311" s="1"/>
  <c r="M310" s="1"/>
  <c r="G145" i="4" s="1"/>
  <c r="L312" i="2"/>
  <c r="L311" s="1"/>
  <c r="L310" s="1"/>
  <c r="H148" i="4" l="1"/>
  <c r="H104" i="5"/>
  <c r="G146" i="4"/>
  <c r="H146"/>
  <c r="G104" i="5"/>
  <c r="G103"/>
  <c r="H145" i="4"/>
  <c r="G105" i="5"/>
  <c r="H147" i="4"/>
  <c r="G106" i="5"/>
  <c r="J316" i="2"/>
  <c r="K315"/>
  <c r="J315" s="1"/>
  <c r="J148" i="3" s="1"/>
  <c r="J317" i="2"/>
  <c r="J311"/>
  <c r="K310"/>
  <c r="J310" s="1"/>
  <c r="J146" i="3" s="1"/>
  <c r="J312" i="2"/>
  <c r="F106" i="5" l="1"/>
  <c r="I106" s="1"/>
  <c r="J147" i="3"/>
  <c r="F148" i="4"/>
  <c r="I148" s="1"/>
  <c r="G147"/>
  <c r="J145" i="3"/>
  <c r="F104" i="5"/>
  <c r="I104" s="1"/>
  <c r="F146" i="4"/>
  <c r="I146" s="1"/>
  <c r="H105" i="5"/>
  <c r="J255" i="2"/>
  <c r="J254"/>
  <c r="N252"/>
  <c r="N251" s="1"/>
  <c r="M252"/>
  <c r="M251" s="1"/>
  <c r="L252"/>
  <c r="L251" s="1"/>
  <c r="K252"/>
  <c r="K452"/>
  <c r="K451" s="1"/>
  <c r="K450" s="1"/>
  <c r="J454"/>
  <c r="J453"/>
  <c r="N452"/>
  <c r="N451" s="1"/>
  <c r="N450" s="1"/>
  <c r="M452"/>
  <c r="M451" s="1"/>
  <c r="M450" s="1"/>
  <c r="L452"/>
  <c r="L451" s="1"/>
  <c r="L450" s="1"/>
  <c r="J551"/>
  <c r="J546"/>
  <c r="J540"/>
  <c r="J539"/>
  <c r="J534"/>
  <c r="J533"/>
  <c r="J527"/>
  <c r="J522"/>
  <c r="J516"/>
  <c r="J515"/>
  <c r="J511"/>
  <c r="J510"/>
  <c r="J506"/>
  <c r="J503"/>
  <c r="J499"/>
  <c r="J496"/>
  <c r="J495"/>
  <c r="J492"/>
  <c r="J491"/>
  <c r="J490"/>
  <c r="J488"/>
  <c r="J487"/>
  <c r="J486"/>
  <c r="J485"/>
  <c r="J484"/>
  <c r="J483"/>
  <c r="J482"/>
  <c r="J481"/>
  <c r="J480"/>
  <c r="J479"/>
  <c r="J478"/>
  <c r="J477"/>
  <c r="J476"/>
  <c r="J475"/>
  <c r="J474"/>
  <c r="J473"/>
  <c r="J472"/>
  <c r="J471"/>
  <c r="J470"/>
  <c r="J469"/>
  <c r="J468"/>
  <c r="J466"/>
  <c r="J465"/>
  <c r="J459"/>
  <c r="J458"/>
  <c r="J449"/>
  <c r="J448"/>
  <c r="J443"/>
  <c r="J439"/>
  <c r="J434"/>
  <c r="J433"/>
  <c r="J429"/>
  <c r="J426"/>
  <c r="J425"/>
  <c r="J421"/>
  <c r="J418"/>
  <c r="J417"/>
  <c r="J416"/>
  <c r="J415"/>
  <c r="J414"/>
  <c r="J413"/>
  <c r="J412"/>
  <c r="J411"/>
  <c r="J409"/>
  <c r="J408"/>
  <c r="J407"/>
  <c r="J406"/>
  <c r="J405"/>
  <c r="J404"/>
  <c r="J403"/>
  <c r="J402"/>
  <c r="J401"/>
  <c r="J400"/>
  <c r="J399"/>
  <c r="J398"/>
  <c r="J397"/>
  <c r="J396"/>
  <c r="J392"/>
  <c r="J391"/>
  <c r="J387"/>
  <c r="J386"/>
  <c r="J385"/>
  <c r="J384"/>
  <c r="J377"/>
  <c r="J376"/>
  <c r="J375"/>
  <c r="J374"/>
  <c r="J373"/>
  <c r="J369"/>
  <c r="J368"/>
  <c r="J367"/>
  <c r="J366"/>
  <c r="J365"/>
  <c r="J364"/>
  <c r="J363"/>
  <c r="J356"/>
  <c r="J355"/>
  <c r="J354"/>
  <c r="J353"/>
  <c r="J352"/>
  <c r="J348"/>
  <c r="J347"/>
  <c r="J344"/>
  <c r="J343"/>
  <c r="J342"/>
  <c r="J341"/>
  <c r="J340"/>
  <c r="J336"/>
  <c r="J335"/>
  <c r="J331"/>
  <c r="J325"/>
  <c r="J324"/>
  <c r="J323"/>
  <c r="J308"/>
  <c r="J307"/>
  <c r="J303"/>
  <c r="J302"/>
  <c r="J297"/>
  <c r="J296"/>
  <c r="J292"/>
  <c r="J291"/>
  <c r="J290"/>
  <c r="J289"/>
  <c r="J288"/>
  <c r="J287"/>
  <c r="J286"/>
  <c r="J282"/>
  <c r="J281"/>
  <c r="J280"/>
  <c r="J279"/>
  <c r="J278"/>
  <c r="J277"/>
  <c r="J276"/>
  <c r="J272"/>
  <c r="J267"/>
  <c r="J266"/>
  <c r="J262"/>
  <c r="J261"/>
  <c r="J250"/>
  <c r="J246"/>
  <c r="J245"/>
  <c r="J240"/>
  <c r="J236"/>
  <c r="J235"/>
  <c r="J228"/>
  <c r="J227"/>
  <c r="J226"/>
  <c r="J225"/>
  <c r="J224"/>
  <c r="J223"/>
  <c r="J222"/>
  <c r="J221"/>
  <c r="J220"/>
  <c r="J216"/>
  <c r="J215"/>
  <c r="J214"/>
  <c r="J213"/>
  <c r="J212"/>
  <c r="J211"/>
  <c r="J210"/>
  <c r="J209"/>
  <c r="J204"/>
  <c r="J203"/>
  <c r="J198"/>
  <c r="J197"/>
  <c r="J191"/>
  <c r="J190"/>
  <c r="J188"/>
  <c r="J187"/>
  <c r="J186"/>
  <c r="J184"/>
  <c r="J180"/>
  <c r="J178"/>
  <c r="J173"/>
  <c r="J172"/>
  <c r="J171"/>
  <c r="J170"/>
  <c r="J169"/>
  <c r="J168"/>
  <c r="J167"/>
  <c r="J166"/>
  <c r="J165"/>
  <c r="J164"/>
  <c r="J163"/>
  <c r="J159"/>
  <c r="J156"/>
  <c r="J155"/>
  <c r="J154"/>
  <c r="J153"/>
  <c r="J152"/>
  <c r="J151"/>
  <c r="J150"/>
  <c r="J149"/>
  <c r="J148"/>
  <c r="J147"/>
  <c r="J146"/>
  <c r="J145"/>
  <c r="J139"/>
  <c r="J138"/>
  <c r="J136"/>
  <c r="J134"/>
  <c r="J132"/>
  <c r="J126"/>
  <c r="J122"/>
  <c r="J118"/>
  <c r="J114"/>
  <c r="J110"/>
  <c r="J105"/>
  <c r="J100"/>
  <c r="J96"/>
  <c r="J95"/>
  <c r="J91"/>
  <c r="J89"/>
  <c r="J85"/>
  <c r="J84"/>
  <c r="J83"/>
  <c r="J82"/>
  <c r="J81"/>
  <c r="J80"/>
  <c r="J78"/>
  <c r="J77"/>
  <c r="J74"/>
  <c r="J73"/>
  <c r="J72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5"/>
  <c r="J34"/>
  <c r="J33"/>
  <c r="J30"/>
  <c r="J29"/>
  <c r="J27"/>
  <c r="J26"/>
  <c r="J25"/>
  <c r="J23"/>
  <c r="J22"/>
  <c r="J15"/>
  <c r="J13"/>
  <c r="E17" i="6"/>
  <c r="F17"/>
  <c r="D17"/>
  <c r="E20"/>
  <c r="F20"/>
  <c r="D20"/>
  <c r="J554" i="2" l="1"/>
  <c r="J115" i="3"/>
  <c r="F61" i="5"/>
  <c r="I61" s="1"/>
  <c r="H113" i="4"/>
  <c r="H59" i="5"/>
  <c r="G113" i="4"/>
  <c r="G59" i="5"/>
  <c r="F147" i="4"/>
  <c r="I147" s="1"/>
  <c r="F105" i="5"/>
  <c r="I105" s="1"/>
  <c r="F103"/>
  <c r="I103" s="1"/>
  <c r="F145" i="4"/>
  <c r="I145" s="1"/>
  <c r="J114" i="3"/>
  <c r="H190" i="4"/>
  <c r="H101" i="5"/>
  <c r="G190" i="4"/>
  <c r="G101" i="5"/>
  <c r="J452" i="2"/>
  <c r="J451"/>
  <c r="J252"/>
  <c r="K251"/>
  <c r="J251" s="1"/>
  <c r="J253"/>
  <c r="J450"/>
  <c r="J190" i="3" s="1"/>
  <c r="L202" i="2"/>
  <c r="M202"/>
  <c r="N202"/>
  <c r="K202"/>
  <c r="L306"/>
  <c r="L305" s="1"/>
  <c r="L304" s="1"/>
  <c r="M306"/>
  <c r="M305" s="1"/>
  <c r="M304" s="1"/>
  <c r="N306"/>
  <c r="N305" s="1"/>
  <c r="N304" s="1"/>
  <c r="K306"/>
  <c r="D26" i="7"/>
  <c r="D25" s="1"/>
  <c r="E26"/>
  <c r="E25" s="1"/>
  <c r="C25"/>
  <c r="C26"/>
  <c r="D12"/>
  <c r="D11" s="1"/>
  <c r="E12"/>
  <c r="E11" s="1"/>
  <c r="C12"/>
  <c r="C11" s="1"/>
  <c r="D15"/>
  <c r="D14" s="1"/>
  <c r="E15"/>
  <c r="E14" s="1"/>
  <c r="C15"/>
  <c r="C14" s="1"/>
  <c r="D18"/>
  <c r="E18"/>
  <c r="E17" s="1"/>
  <c r="C18"/>
  <c r="D21"/>
  <c r="D20" s="1"/>
  <c r="E21"/>
  <c r="C21"/>
  <c r="D23"/>
  <c r="E23"/>
  <c r="C23"/>
  <c r="G3" i="9"/>
  <c r="G2"/>
  <c r="D3" i="7"/>
  <c r="D2"/>
  <c r="G3" i="5"/>
  <c r="G2"/>
  <c r="G3" i="4"/>
  <c r="G2"/>
  <c r="C17" i="7" l="1"/>
  <c r="D17"/>
  <c r="F59" i="5"/>
  <c r="I59" s="1"/>
  <c r="J113" i="3"/>
  <c r="F190" i="4"/>
  <c r="I190" s="1"/>
  <c r="F101" i="5"/>
  <c r="I101" s="1"/>
  <c r="J189" i="3"/>
  <c r="G100" i="5"/>
  <c r="G189" i="4"/>
  <c r="F113"/>
  <c r="I113" s="1"/>
  <c r="H100" i="5"/>
  <c r="H189" i="4"/>
  <c r="K305" i="2"/>
  <c r="J306"/>
  <c r="J202"/>
  <c r="G22" i="12"/>
  <c r="G12" s="1"/>
  <c r="G7" s="1"/>
  <c r="H22"/>
  <c r="I22"/>
  <c r="J22"/>
  <c r="J12" s="1"/>
  <c r="J7" s="1"/>
  <c r="K22"/>
  <c r="F22"/>
  <c r="F12" s="1"/>
  <c r="F7" s="1"/>
  <c r="E80"/>
  <c r="E78"/>
  <c r="E77"/>
  <c r="E75"/>
  <c r="E73"/>
  <c r="E72"/>
  <c r="K70"/>
  <c r="J70"/>
  <c r="I70"/>
  <c r="H70"/>
  <c r="G70"/>
  <c r="F70"/>
  <c r="E70" s="1"/>
  <c r="K68"/>
  <c r="J68"/>
  <c r="I68"/>
  <c r="H68"/>
  <c r="G68"/>
  <c r="F68"/>
  <c r="E68" s="1"/>
  <c r="K67"/>
  <c r="J67"/>
  <c r="I67"/>
  <c r="H67"/>
  <c r="G67"/>
  <c r="F67"/>
  <c r="E67"/>
  <c r="E65"/>
  <c r="E63"/>
  <c r="E62"/>
  <c r="E60"/>
  <c r="E58"/>
  <c r="E57"/>
  <c r="K55"/>
  <c r="J55"/>
  <c r="I55"/>
  <c r="H55"/>
  <c r="G55"/>
  <c r="F55"/>
  <c r="E55"/>
  <c r="K53"/>
  <c r="J53"/>
  <c r="I53"/>
  <c r="H53"/>
  <c r="G53"/>
  <c r="F53"/>
  <c r="E53" s="1"/>
  <c r="K52"/>
  <c r="J52"/>
  <c r="E52" s="1"/>
  <c r="I52"/>
  <c r="H52"/>
  <c r="G52"/>
  <c r="F52"/>
  <c r="E50"/>
  <c r="E48"/>
  <c r="E47"/>
  <c r="E45"/>
  <c r="E43"/>
  <c r="E42"/>
  <c r="K40"/>
  <c r="J40"/>
  <c r="I40"/>
  <c r="H40"/>
  <c r="G40"/>
  <c r="F40"/>
  <c r="E40"/>
  <c r="K38"/>
  <c r="J38"/>
  <c r="I38"/>
  <c r="H38"/>
  <c r="G38"/>
  <c r="F38"/>
  <c r="E38" s="1"/>
  <c r="K37"/>
  <c r="J37"/>
  <c r="I37"/>
  <c r="H37"/>
  <c r="G37"/>
  <c r="F37"/>
  <c r="E37" s="1"/>
  <c r="E35"/>
  <c r="E33"/>
  <c r="E32"/>
  <c r="E30"/>
  <c r="E28"/>
  <c r="E27"/>
  <c r="E25"/>
  <c r="E23"/>
  <c r="E20"/>
  <c r="E18"/>
  <c r="E17"/>
  <c r="K15"/>
  <c r="K10" s="1"/>
  <c r="J15"/>
  <c r="J10" s="1"/>
  <c r="I15"/>
  <c r="I10" s="1"/>
  <c r="H15"/>
  <c r="G15"/>
  <c r="G10" s="1"/>
  <c r="F15"/>
  <c r="F10" s="1"/>
  <c r="K13"/>
  <c r="K8" s="1"/>
  <c r="J13"/>
  <c r="I13"/>
  <c r="I8" s="1"/>
  <c r="H13"/>
  <c r="G13"/>
  <c r="G8" s="1"/>
  <c r="F13"/>
  <c r="I12"/>
  <c r="I7" s="1"/>
  <c r="E82" i="11"/>
  <c r="E80"/>
  <c r="E79"/>
  <c r="E69" s="1"/>
  <c r="E77"/>
  <c r="E75"/>
  <c r="E70" s="1"/>
  <c r="E74"/>
  <c r="K72"/>
  <c r="J72"/>
  <c r="I72"/>
  <c r="H72"/>
  <c r="G72"/>
  <c r="F72"/>
  <c r="E72"/>
  <c r="K70"/>
  <c r="J70"/>
  <c r="I70"/>
  <c r="H70"/>
  <c r="G70"/>
  <c r="F70"/>
  <c r="K69"/>
  <c r="J69"/>
  <c r="I69"/>
  <c r="H69"/>
  <c r="G69"/>
  <c r="F69"/>
  <c r="E67"/>
  <c r="E57" s="1"/>
  <c r="E65"/>
  <c r="E64"/>
  <c r="E54" s="1"/>
  <c r="E62"/>
  <c r="E60"/>
  <c r="E59"/>
  <c r="K57"/>
  <c r="J57"/>
  <c r="I57"/>
  <c r="H57"/>
  <c r="G57"/>
  <c r="F57"/>
  <c r="K55"/>
  <c r="J55"/>
  <c r="I55"/>
  <c r="H55"/>
  <c r="G55"/>
  <c r="F55"/>
  <c r="E55"/>
  <c r="K54"/>
  <c r="J54"/>
  <c r="I54"/>
  <c r="H54"/>
  <c r="G54"/>
  <c r="F54"/>
  <c r="E52"/>
  <c r="E50"/>
  <c r="E49"/>
  <c r="E39" s="1"/>
  <c r="E47"/>
  <c r="E45"/>
  <c r="E40" s="1"/>
  <c r="E44"/>
  <c r="K42"/>
  <c r="K12" s="1"/>
  <c r="J42"/>
  <c r="I42"/>
  <c r="H42"/>
  <c r="G42"/>
  <c r="F42"/>
  <c r="E42"/>
  <c r="K40"/>
  <c r="K10" s="1"/>
  <c r="J40"/>
  <c r="J10" s="1"/>
  <c r="I40"/>
  <c r="I10" s="1"/>
  <c r="H40"/>
  <c r="G40"/>
  <c r="F40"/>
  <c r="K39"/>
  <c r="J39"/>
  <c r="I39"/>
  <c r="H39"/>
  <c r="G39"/>
  <c r="F39"/>
  <c r="E37"/>
  <c r="E35"/>
  <c r="E34"/>
  <c r="E32"/>
  <c r="E30"/>
  <c r="E29"/>
  <c r="E27"/>
  <c r="E17" s="1"/>
  <c r="E25"/>
  <c r="E24"/>
  <c r="E14" s="1"/>
  <c r="E9" s="1"/>
  <c r="E22"/>
  <c r="E20"/>
  <c r="E19"/>
  <c r="K17"/>
  <c r="J17"/>
  <c r="I17"/>
  <c r="H17"/>
  <c r="G17"/>
  <c r="G12" s="1"/>
  <c r="F17"/>
  <c r="F12" s="1"/>
  <c r="K15"/>
  <c r="J15"/>
  <c r="I15"/>
  <c r="H15"/>
  <c r="G15"/>
  <c r="F15"/>
  <c r="E15"/>
  <c r="K14"/>
  <c r="K9" s="1"/>
  <c r="J14"/>
  <c r="I14"/>
  <c r="H14"/>
  <c r="G14"/>
  <c r="F14"/>
  <c r="J12"/>
  <c r="I12"/>
  <c r="H12"/>
  <c r="H10"/>
  <c r="G10"/>
  <c r="F10"/>
  <c r="G9"/>
  <c r="F9"/>
  <c r="F100" i="5" l="1"/>
  <c r="I100" s="1"/>
  <c r="F189" i="4"/>
  <c r="I189" s="1"/>
  <c r="F112"/>
  <c r="K304" i="2"/>
  <c r="J305"/>
  <c r="H97" i="5"/>
  <c r="H96" s="1"/>
  <c r="H139" i="4"/>
  <c r="H140"/>
  <c r="G97" i="5"/>
  <c r="G96" s="1"/>
  <c r="G139" i="4"/>
  <c r="G140"/>
  <c r="J8" i="12"/>
  <c r="E13"/>
  <c r="H10"/>
  <c r="E10" s="1"/>
  <c r="E22"/>
  <c r="H8"/>
  <c r="F8"/>
  <c r="E15"/>
  <c r="K12"/>
  <c r="K7" s="1"/>
  <c r="H12"/>
  <c r="H7" s="1"/>
  <c r="J9" i="11"/>
  <c r="I9"/>
  <c r="H9"/>
  <c r="E10"/>
  <c r="E12"/>
  <c r="F58" i="5" l="1"/>
  <c r="J298" i="2"/>
  <c r="J304"/>
  <c r="J140" i="3" s="1"/>
  <c r="E8" i="12"/>
  <c r="E7"/>
  <c r="E12"/>
  <c r="F97" i="5" l="1"/>
  <c r="I97" s="1"/>
  <c r="J139" i="3"/>
  <c r="F140" i="4"/>
  <c r="I140" s="1"/>
  <c r="G11" i="10"/>
  <c r="E11"/>
  <c r="C11"/>
  <c r="G15"/>
  <c r="E15"/>
  <c r="C15"/>
  <c r="D18"/>
  <c r="E18"/>
  <c r="F18"/>
  <c r="G18"/>
  <c r="H18"/>
  <c r="C18"/>
  <c r="D21"/>
  <c r="F21"/>
  <c r="H21"/>
  <c r="F11" i="7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5"/>
  <c r="F40"/>
  <c r="F42"/>
  <c r="F45"/>
  <c r="F48"/>
  <c r="F51"/>
  <c r="F53"/>
  <c r="E28"/>
  <c r="D29"/>
  <c r="D28" s="1"/>
  <c r="E29"/>
  <c r="C29"/>
  <c r="C28" s="1"/>
  <c r="D31"/>
  <c r="E31"/>
  <c r="C31"/>
  <c r="E33"/>
  <c r="E10" s="1"/>
  <c r="D34"/>
  <c r="D33" s="1"/>
  <c r="D10" s="1"/>
  <c r="E34"/>
  <c r="C34"/>
  <c r="C33" s="1"/>
  <c r="D39"/>
  <c r="E39"/>
  <c r="C39"/>
  <c r="D41"/>
  <c r="E41"/>
  <c r="C41"/>
  <c r="D44"/>
  <c r="D43" s="1"/>
  <c r="E44"/>
  <c r="E43" s="1"/>
  <c r="F43" s="1"/>
  <c r="C43"/>
  <c r="C44"/>
  <c r="D47"/>
  <c r="D46" s="1"/>
  <c r="E47"/>
  <c r="E46" s="1"/>
  <c r="C46"/>
  <c r="F46" s="1"/>
  <c r="C47"/>
  <c r="D50"/>
  <c r="E50"/>
  <c r="C50"/>
  <c r="F50" s="1"/>
  <c r="D52"/>
  <c r="E52"/>
  <c r="C52"/>
  <c r="G12" i="6"/>
  <c r="G14"/>
  <c r="G18"/>
  <c r="G21"/>
  <c r="G36"/>
  <c r="G39"/>
  <c r="E11"/>
  <c r="F11"/>
  <c r="D11"/>
  <c r="E13"/>
  <c r="F13"/>
  <c r="D13"/>
  <c r="F16"/>
  <c r="F15" s="1"/>
  <c r="E35"/>
  <c r="E34" s="1"/>
  <c r="F35"/>
  <c r="F34" s="1"/>
  <c r="D35"/>
  <c r="D34" s="1"/>
  <c r="E38"/>
  <c r="E37" s="1"/>
  <c r="F38"/>
  <c r="F37" s="1"/>
  <c r="D38"/>
  <c r="D37" s="1"/>
  <c r="F44" i="7" l="1"/>
  <c r="F52"/>
  <c r="F47"/>
  <c r="D38"/>
  <c r="F41"/>
  <c r="E38"/>
  <c r="F10"/>
  <c r="F33"/>
  <c r="F34"/>
  <c r="F39"/>
  <c r="G10" i="10"/>
  <c r="G23"/>
  <c r="G21" s="1"/>
  <c r="E10"/>
  <c r="E23"/>
  <c r="E21" s="1"/>
  <c r="C10"/>
  <c r="C23"/>
  <c r="C21" s="1"/>
  <c r="F96" i="5"/>
  <c r="I96" s="1"/>
  <c r="F139" i="4"/>
  <c r="I139" s="1"/>
  <c r="G13" i="6"/>
  <c r="D16"/>
  <c r="D15" s="1"/>
  <c r="F10"/>
  <c r="D10"/>
  <c r="G35"/>
  <c r="G20"/>
  <c r="E16"/>
  <c r="E15" s="1"/>
  <c r="E10"/>
  <c r="G34"/>
  <c r="E33"/>
  <c r="E32" s="1"/>
  <c r="F33"/>
  <c r="F32" s="1"/>
  <c r="G17"/>
  <c r="G11"/>
  <c r="D49" i="7"/>
  <c r="C49"/>
  <c r="E49"/>
  <c r="G37" i="6"/>
  <c r="D33"/>
  <c r="G38"/>
  <c r="F38" i="7" l="1"/>
  <c r="D37"/>
  <c r="D36" s="1"/>
  <c r="D9" s="1"/>
  <c r="E27" i="6" s="1"/>
  <c r="E26" s="1"/>
  <c r="E25" s="1"/>
  <c r="E24" s="1"/>
  <c r="E37" i="7"/>
  <c r="E36" s="1"/>
  <c r="E9" s="1"/>
  <c r="F27" i="6" s="1"/>
  <c r="F26" s="1"/>
  <c r="F25" s="1"/>
  <c r="F24" s="1"/>
  <c r="C37" i="7"/>
  <c r="F49"/>
  <c r="G15" i="6"/>
  <c r="G10"/>
  <c r="G16"/>
  <c r="D32"/>
  <c r="G33"/>
  <c r="C36" i="7" l="1"/>
  <c r="F37"/>
  <c r="G32" i="6"/>
  <c r="C9" i="7" l="1"/>
  <c r="F36"/>
  <c r="H165" i="5"/>
  <c r="G165"/>
  <c r="F165"/>
  <c r="F164"/>
  <c r="H248" i="4"/>
  <c r="G248"/>
  <c r="F248"/>
  <c r="F247"/>
  <c r="H38"/>
  <c r="G38"/>
  <c r="L239" i="2"/>
  <c r="L238" s="1"/>
  <c r="L237" s="1"/>
  <c r="M239"/>
  <c r="M238" s="1"/>
  <c r="M237" s="1"/>
  <c r="N239"/>
  <c r="N238" s="1"/>
  <c r="N237" s="1"/>
  <c r="K239"/>
  <c r="L457"/>
  <c r="L456" s="1"/>
  <c r="L455" s="1"/>
  <c r="M457"/>
  <c r="M456" s="1"/>
  <c r="M455" s="1"/>
  <c r="G191" i="4" s="1"/>
  <c r="N457" i="2"/>
  <c r="N456" s="1"/>
  <c r="N455" s="1"/>
  <c r="H191" i="4" s="1"/>
  <c r="K457" i="2"/>
  <c r="H243" i="4"/>
  <c r="G243"/>
  <c r="F244"/>
  <c r="H244"/>
  <c r="J247" i="3"/>
  <c r="D27" i="6" l="1"/>
  <c r="F9" i="7"/>
  <c r="I248" i="4"/>
  <c r="I165" i="5"/>
  <c r="K238" i="2"/>
  <c r="J239"/>
  <c r="K456"/>
  <c r="J457"/>
  <c r="J246" i="3"/>
  <c r="H164" i="5"/>
  <c r="G164"/>
  <c r="G237" i="4"/>
  <c r="G67" i="5"/>
  <c r="G66" s="1"/>
  <c r="G139"/>
  <c r="G138" s="1"/>
  <c r="H33" i="4"/>
  <c r="H51" i="5"/>
  <c r="H50" s="1"/>
  <c r="H193" i="4"/>
  <c r="H139" i="5"/>
  <c r="H138" s="1"/>
  <c r="H237" i="4"/>
  <c r="H67" i="5"/>
  <c r="H66" s="1"/>
  <c r="G193" i="4"/>
  <c r="H247"/>
  <c r="G33"/>
  <c r="G51" i="5"/>
  <c r="G50" s="1"/>
  <c r="G247" i="4"/>
  <c r="H161" i="5"/>
  <c r="G192" i="4"/>
  <c r="F161" i="5"/>
  <c r="H163"/>
  <c r="F245" i="4"/>
  <c r="H246"/>
  <c r="F163" i="5"/>
  <c r="H192" i="4"/>
  <c r="F246"/>
  <c r="H162" i="5"/>
  <c r="H245" i="4"/>
  <c r="F162" i="5"/>
  <c r="D26" i="6" l="1"/>
  <c r="G27"/>
  <c r="I164" i="5"/>
  <c r="I247" i="4"/>
  <c r="K455" i="2"/>
  <c r="J455" s="1"/>
  <c r="J456"/>
  <c r="J193" i="3" s="1"/>
  <c r="K237" i="2"/>
  <c r="J237" s="1"/>
  <c r="J238"/>
  <c r="J105" i="3" s="1"/>
  <c r="H35" i="4"/>
  <c r="G34"/>
  <c r="J245" i="3"/>
  <c r="G163" i="5"/>
  <c r="I163" s="1"/>
  <c r="G246" i="4"/>
  <c r="I246" s="1"/>
  <c r="G37"/>
  <c r="H36"/>
  <c r="G242"/>
  <c r="H34"/>
  <c r="G240"/>
  <c r="G238"/>
  <c r="H240"/>
  <c r="H104"/>
  <c r="H105"/>
  <c r="H79" i="5"/>
  <c r="H78" s="1"/>
  <c r="H77" s="1"/>
  <c r="J51" i="11" s="1"/>
  <c r="G105" i="4"/>
  <c r="G79" i="5"/>
  <c r="G78" s="1"/>
  <c r="G77" s="1"/>
  <c r="I51" i="11" s="1"/>
  <c r="H239" i="4"/>
  <c r="G241"/>
  <c r="H37"/>
  <c r="H238"/>
  <c r="H242"/>
  <c r="G36"/>
  <c r="G239"/>
  <c r="G35"/>
  <c r="H241"/>
  <c r="D25" i="6" l="1"/>
  <c r="G26"/>
  <c r="K51" i="11"/>
  <c r="J49" i="12"/>
  <c r="J46" s="1"/>
  <c r="J48" i="11"/>
  <c r="I49" i="12"/>
  <c r="I46" s="1"/>
  <c r="I48" i="11"/>
  <c r="F105" i="4"/>
  <c r="I105" s="1"/>
  <c r="F79" i="5"/>
  <c r="I79" s="1"/>
  <c r="J104" i="3"/>
  <c r="G104" i="4"/>
  <c r="J244" i="3"/>
  <c r="G162" i="5"/>
  <c r="I162" s="1"/>
  <c r="G245" i="4"/>
  <c r="I245" s="1"/>
  <c r="G46" i="12"/>
  <c r="G48" i="11"/>
  <c r="H103" i="4"/>
  <c r="G103"/>
  <c r="D24" i="6" l="1"/>
  <c r="G24" s="1"/>
  <c r="G25"/>
  <c r="K49" i="12"/>
  <c r="K46" s="1"/>
  <c r="K48" i="11"/>
  <c r="J103" i="3"/>
  <c r="F78" i="5"/>
  <c r="I78" s="1"/>
  <c r="F104" i="4"/>
  <c r="I104" s="1"/>
  <c r="G244"/>
  <c r="I244" s="1"/>
  <c r="G161" i="5"/>
  <c r="I161" s="1"/>
  <c r="K12" i="2"/>
  <c r="N550"/>
  <c r="N549" s="1"/>
  <c r="N548" s="1"/>
  <c r="N547" s="1"/>
  <c r="M550"/>
  <c r="M549" s="1"/>
  <c r="M548" s="1"/>
  <c r="M547" s="1"/>
  <c r="L550"/>
  <c r="L549" s="1"/>
  <c r="L548" s="1"/>
  <c r="L547" s="1"/>
  <c r="N545"/>
  <c r="N544" s="1"/>
  <c r="N543" s="1"/>
  <c r="N542" s="1"/>
  <c r="N541" s="1"/>
  <c r="M545"/>
  <c r="M544" s="1"/>
  <c r="M543" s="1"/>
  <c r="M542" s="1"/>
  <c r="M541" s="1"/>
  <c r="L545"/>
  <c r="L544" s="1"/>
  <c r="L543" s="1"/>
  <c r="L542" s="1"/>
  <c r="L541" s="1"/>
  <c r="N538"/>
  <c r="N537" s="1"/>
  <c r="M538"/>
  <c r="M537" s="1"/>
  <c r="L538"/>
  <c r="L537" s="1"/>
  <c r="L536" s="1"/>
  <c r="L535" s="1"/>
  <c r="N532"/>
  <c r="N531" s="1"/>
  <c r="M532"/>
  <c r="M531" s="1"/>
  <c r="L532"/>
  <c r="L531" s="1"/>
  <c r="L530" s="1"/>
  <c r="L529" s="1"/>
  <c r="N526"/>
  <c r="N525" s="1"/>
  <c r="M526"/>
  <c r="M525" s="1"/>
  <c r="L526"/>
  <c r="L525" s="1"/>
  <c r="L524" s="1"/>
  <c r="L523" s="1"/>
  <c r="N521"/>
  <c r="N520" s="1"/>
  <c r="M521"/>
  <c r="M520" s="1"/>
  <c r="L521"/>
  <c r="L520" s="1"/>
  <c r="L519" s="1"/>
  <c r="L518" s="1"/>
  <c r="N514"/>
  <c r="N513" s="1"/>
  <c r="M514"/>
  <c r="M513" s="1"/>
  <c r="L514"/>
  <c r="L513" s="1"/>
  <c r="L512" s="1"/>
  <c r="N509"/>
  <c r="N508" s="1"/>
  <c r="M509"/>
  <c r="M508" s="1"/>
  <c r="L509"/>
  <c r="L508" s="1"/>
  <c r="L507" s="1"/>
  <c r="N505"/>
  <c r="N504" s="1"/>
  <c r="M505"/>
  <c r="M504" s="1"/>
  <c r="L505"/>
  <c r="L504" s="1"/>
  <c r="N502"/>
  <c r="N501" s="1"/>
  <c r="M502"/>
  <c r="M501" s="1"/>
  <c r="L502"/>
  <c r="L501" s="1"/>
  <c r="N498"/>
  <c r="N497" s="1"/>
  <c r="M498"/>
  <c r="M497" s="1"/>
  <c r="L498"/>
  <c r="L497" s="1"/>
  <c r="N494"/>
  <c r="N493" s="1"/>
  <c r="M494"/>
  <c r="M493" s="1"/>
  <c r="L494"/>
  <c r="L493" s="1"/>
  <c r="N489"/>
  <c r="M489"/>
  <c r="L489"/>
  <c r="N467"/>
  <c r="M467"/>
  <c r="L467"/>
  <c r="N464"/>
  <c r="M464"/>
  <c r="L464"/>
  <c r="N447"/>
  <c r="N446" s="1"/>
  <c r="M447"/>
  <c r="M446" s="1"/>
  <c r="L447"/>
  <c r="L446" s="1"/>
  <c r="L445" s="1"/>
  <c r="L444" s="1"/>
  <c r="N442"/>
  <c r="N441" s="1"/>
  <c r="M442"/>
  <c r="M441" s="1"/>
  <c r="L442"/>
  <c r="L441" s="1"/>
  <c r="L440" s="1"/>
  <c r="N436"/>
  <c r="I179" i="3" s="1"/>
  <c r="I178" s="1"/>
  <c r="M436" i="2"/>
  <c r="H179" i="3" s="1"/>
  <c r="H178" s="1"/>
  <c r="L436" i="2"/>
  <c r="L435" s="1"/>
  <c r="N432"/>
  <c r="N431" s="1"/>
  <c r="M432"/>
  <c r="M431" s="1"/>
  <c r="L432"/>
  <c r="L431" s="1"/>
  <c r="L430" s="1"/>
  <c r="N428"/>
  <c r="N427" s="1"/>
  <c r="M428"/>
  <c r="M427" s="1"/>
  <c r="L428"/>
  <c r="L427" s="1"/>
  <c r="N424"/>
  <c r="N423" s="1"/>
  <c r="M424"/>
  <c r="M423" s="1"/>
  <c r="L424"/>
  <c r="L423" s="1"/>
  <c r="N420"/>
  <c r="N419" s="1"/>
  <c r="M420"/>
  <c r="M419" s="1"/>
  <c r="L420"/>
  <c r="L419" s="1"/>
  <c r="N395"/>
  <c r="N394" s="1"/>
  <c r="M395"/>
  <c r="M394" s="1"/>
  <c r="L395"/>
  <c r="L394" s="1"/>
  <c r="N390"/>
  <c r="N389" s="1"/>
  <c r="M390"/>
  <c r="M389" s="1"/>
  <c r="L390"/>
  <c r="L389" s="1"/>
  <c r="L388" s="1"/>
  <c r="N383"/>
  <c r="N382" s="1"/>
  <c r="M383"/>
  <c r="M382" s="1"/>
  <c r="L383"/>
  <c r="L382" s="1"/>
  <c r="L381" s="1"/>
  <c r="N372"/>
  <c r="N371" s="1"/>
  <c r="N370" s="1"/>
  <c r="I164" i="3" s="1"/>
  <c r="I163" s="1"/>
  <c r="M372" i="2"/>
  <c r="M371" s="1"/>
  <c r="M370" s="1"/>
  <c r="H164" i="3" s="1"/>
  <c r="H163" s="1"/>
  <c r="L372" i="2"/>
  <c r="L371" s="1"/>
  <c r="L370" s="1"/>
  <c r="N362"/>
  <c r="N361" s="1"/>
  <c r="M362"/>
  <c r="M361" s="1"/>
  <c r="L362"/>
  <c r="L361" s="1"/>
  <c r="L360" s="1"/>
  <c r="N351"/>
  <c r="N350" s="1"/>
  <c r="M351"/>
  <c r="M350" s="1"/>
  <c r="L351"/>
  <c r="L350" s="1"/>
  <c r="L349" s="1"/>
  <c r="N346"/>
  <c r="N345" s="1"/>
  <c r="M346"/>
  <c r="M345" s="1"/>
  <c r="L346"/>
  <c r="L345" s="1"/>
  <c r="N339"/>
  <c r="N338" s="1"/>
  <c r="M339"/>
  <c r="M338" s="1"/>
  <c r="L339"/>
  <c r="L338" s="1"/>
  <c r="N334"/>
  <c r="N333" s="1"/>
  <c r="N332" s="1"/>
  <c r="M334"/>
  <c r="M333" s="1"/>
  <c r="M332" s="1"/>
  <c r="L334"/>
  <c r="L333" s="1"/>
  <c r="L332" s="1"/>
  <c r="N327"/>
  <c r="N326" s="1"/>
  <c r="M327"/>
  <c r="M326" s="1"/>
  <c r="L327"/>
  <c r="L326" s="1"/>
  <c r="N322"/>
  <c r="N321" s="1"/>
  <c r="M322"/>
  <c r="M321" s="1"/>
  <c r="L322"/>
  <c r="L321" s="1"/>
  <c r="L320" s="1"/>
  <c r="N301"/>
  <c r="N300" s="1"/>
  <c r="M301"/>
  <c r="M300" s="1"/>
  <c r="L301"/>
  <c r="L300" s="1"/>
  <c r="L299" s="1"/>
  <c r="N295"/>
  <c r="N294" s="1"/>
  <c r="M295"/>
  <c r="M294" s="1"/>
  <c r="L295"/>
  <c r="L294" s="1"/>
  <c r="L293" s="1"/>
  <c r="N285"/>
  <c r="N284" s="1"/>
  <c r="N283" s="1"/>
  <c r="M285"/>
  <c r="M284" s="1"/>
  <c r="M283" s="1"/>
  <c r="L285"/>
  <c r="L284" s="1"/>
  <c r="L283" s="1"/>
  <c r="N275"/>
  <c r="N274" s="1"/>
  <c r="M275"/>
  <c r="M274" s="1"/>
  <c r="L275"/>
  <c r="L274" s="1"/>
  <c r="L273" s="1"/>
  <c r="N271"/>
  <c r="N270" s="1"/>
  <c r="M271"/>
  <c r="M270" s="1"/>
  <c r="L271"/>
  <c r="L270" s="1"/>
  <c r="L269" s="1"/>
  <c r="N265"/>
  <c r="N264" s="1"/>
  <c r="M265"/>
  <c r="M264" s="1"/>
  <c r="L265"/>
  <c r="L264" s="1"/>
  <c r="L263" s="1"/>
  <c r="N260"/>
  <c r="N259" s="1"/>
  <c r="M260"/>
  <c r="M259" s="1"/>
  <c r="L260"/>
  <c r="L259" s="1"/>
  <c r="L258" s="1"/>
  <c r="N249"/>
  <c r="N248" s="1"/>
  <c r="M249"/>
  <c r="M248" s="1"/>
  <c r="L249"/>
  <c r="L248" s="1"/>
  <c r="L247" s="1"/>
  <c r="N244"/>
  <c r="N243" s="1"/>
  <c r="M244"/>
  <c r="M243" s="1"/>
  <c r="L244"/>
  <c r="L243" s="1"/>
  <c r="L242" s="1"/>
  <c r="N234"/>
  <c r="N233" s="1"/>
  <c r="M234"/>
  <c r="M233" s="1"/>
  <c r="L234"/>
  <c r="L233" s="1"/>
  <c r="L232" s="1"/>
  <c r="N219"/>
  <c r="N218" s="1"/>
  <c r="M219"/>
  <c r="M218" s="1"/>
  <c r="L219"/>
  <c r="N208"/>
  <c r="N207" s="1"/>
  <c r="M208"/>
  <c r="M207" s="1"/>
  <c r="L208"/>
  <c r="L207" s="1"/>
  <c r="L206" s="1"/>
  <c r="N201"/>
  <c r="M201"/>
  <c r="L201"/>
  <c r="L200" s="1"/>
  <c r="L199" s="1"/>
  <c r="N196"/>
  <c r="N195" s="1"/>
  <c r="M196"/>
  <c r="M195" s="1"/>
  <c r="L196"/>
  <c r="L195" s="1"/>
  <c r="L194" s="1"/>
  <c r="L193" s="1"/>
  <c r="N189"/>
  <c r="M189"/>
  <c r="L189"/>
  <c r="N185"/>
  <c r="M185"/>
  <c r="L185"/>
  <c r="N183"/>
  <c r="M183"/>
  <c r="L183"/>
  <c r="N179"/>
  <c r="M179"/>
  <c r="L179"/>
  <c r="N177"/>
  <c r="M177"/>
  <c r="L177"/>
  <c r="N161"/>
  <c r="M161"/>
  <c r="L162"/>
  <c r="L161" s="1"/>
  <c r="L160" s="1"/>
  <c r="N158"/>
  <c r="N157" s="1"/>
  <c r="M158"/>
  <c r="M157" s="1"/>
  <c r="L158"/>
  <c r="L157" s="1"/>
  <c r="N144"/>
  <c r="N143" s="1"/>
  <c r="M144"/>
  <c r="M143" s="1"/>
  <c r="L144"/>
  <c r="L143" s="1"/>
  <c r="N137"/>
  <c r="N135" s="1"/>
  <c r="M137"/>
  <c r="M135" s="1"/>
  <c r="L137"/>
  <c r="L135" s="1"/>
  <c r="N133"/>
  <c r="M133"/>
  <c r="L133"/>
  <c r="N131"/>
  <c r="M131"/>
  <c r="L131"/>
  <c r="N125"/>
  <c r="N124" s="1"/>
  <c r="M125"/>
  <c r="M124" s="1"/>
  <c r="L125"/>
  <c r="L124" s="1"/>
  <c r="L123" s="1"/>
  <c r="N121"/>
  <c r="N120" s="1"/>
  <c r="M121"/>
  <c r="M120" s="1"/>
  <c r="L121"/>
  <c r="L120" s="1"/>
  <c r="L119" s="1"/>
  <c r="N117"/>
  <c r="N116" s="1"/>
  <c r="M117"/>
  <c r="M116" s="1"/>
  <c r="L117"/>
  <c r="L116" s="1"/>
  <c r="L115" s="1"/>
  <c r="N113"/>
  <c r="N112" s="1"/>
  <c r="M113"/>
  <c r="M112" s="1"/>
  <c r="L113"/>
  <c r="L112" s="1"/>
  <c r="L111" s="1"/>
  <c r="N109"/>
  <c r="N108" s="1"/>
  <c r="M109"/>
  <c r="M108" s="1"/>
  <c r="L109"/>
  <c r="L108" s="1"/>
  <c r="L107" s="1"/>
  <c r="N104"/>
  <c r="N103" s="1"/>
  <c r="N102" s="1"/>
  <c r="N101" s="1"/>
  <c r="M104"/>
  <c r="M103" s="1"/>
  <c r="M102" s="1"/>
  <c r="M101" s="1"/>
  <c r="L104"/>
  <c r="L103" s="1"/>
  <c r="L102" s="1"/>
  <c r="L101" s="1"/>
  <c r="N99"/>
  <c r="N98" s="1"/>
  <c r="M99"/>
  <c r="M98" s="1"/>
  <c r="L99"/>
  <c r="L98" s="1"/>
  <c r="L97" s="1"/>
  <c r="N94"/>
  <c r="N93" s="1"/>
  <c r="M94"/>
  <c r="M93" s="1"/>
  <c r="L94"/>
  <c r="L93" s="1"/>
  <c r="L92" s="1"/>
  <c r="N90"/>
  <c r="M90"/>
  <c r="L90"/>
  <c r="N88"/>
  <c r="M88"/>
  <c r="L88"/>
  <c r="N79"/>
  <c r="M79"/>
  <c r="L79"/>
  <c r="N76"/>
  <c r="M76"/>
  <c r="L76"/>
  <c r="L71"/>
  <c r="N36"/>
  <c r="M36"/>
  <c r="L36"/>
  <c r="N32"/>
  <c r="M32"/>
  <c r="L32"/>
  <c r="N28"/>
  <c r="M28"/>
  <c r="L28"/>
  <c r="N24"/>
  <c r="M24"/>
  <c r="L24"/>
  <c r="N21"/>
  <c r="M21"/>
  <c r="L21"/>
  <c r="N16"/>
  <c r="M16"/>
  <c r="L16"/>
  <c r="N14"/>
  <c r="M14"/>
  <c r="L14"/>
  <c r="N12"/>
  <c r="M12"/>
  <c r="L12"/>
  <c r="K532"/>
  <c r="K346"/>
  <c r="K339"/>
  <c r="K334"/>
  <c r="K322"/>
  <c r="K104"/>
  <c r="J243" i="3"/>
  <c r="K351" i="2"/>
  <c r="K362"/>
  <c r="K372"/>
  <c r="K383"/>
  <c r="K390"/>
  <c r="K395"/>
  <c r="K420"/>
  <c r="K424"/>
  <c r="K428"/>
  <c r="K432"/>
  <c r="K442"/>
  <c r="K447"/>
  <c r="K271"/>
  <c r="K275"/>
  <c r="K285"/>
  <c r="K301"/>
  <c r="K295"/>
  <c r="K260"/>
  <c r="K265"/>
  <c r="K244"/>
  <c r="K249"/>
  <c r="K218"/>
  <c r="K234"/>
  <c r="K201"/>
  <c r="K196"/>
  <c r="K177"/>
  <c r="K179"/>
  <c r="K183"/>
  <c r="K185"/>
  <c r="K189"/>
  <c r="K144"/>
  <c r="K158"/>
  <c r="K137"/>
  <c r="K131"/>
  <c r="K125"/>
  <c r="K121"/>
  <c r="K117"/>
  <c r="K113"/>
  <c r="K109"/>
  <c r="K99"/>
  <c r="K94"/>
  <c r="K90"/>
  <c r="K88"/>
  <c r="K79"/>
  <c r="K76"/>
  <c r="K36"/>
  <c r="K21"/>
  <c r="K24"/>
  <c r="K28"/>
  <c r="K32"/>
  <c r="K14"/>
  <c r="K464"/>
  <c r="K489"/>
  <c r="K494"/>
  <c r="K498"/>
  <c r="K502"/>
  <c r="K505"/>
  <c r="K509"/>
  <c r="K514"/>
  <c r="K521"/>
  <c r="K526"/>
  <c r="K538"/>
  <c r="K545"/>
  <c r="K550"/>
  <c r="I159" i="3" l="1"/>
  <c r="I158" s="1"/>
  <c r="I144" s="1"/>
  <c r="I143" s="1"/>
  <c r="I142" s="1"/>
  <c r="I141" s="1"/>
  <c r="I116" s="1"/>
  <c r="N349" i="2"/>
  <c r="H159" i="3"/>
  <c r="H158" s="1"/>
  <c r="H144" s="1"/>
  <c r="H143" s="1"/>
  <c r="H142" s="1"/>
  <c r="H141" s="1"/>
  <c r="H116" s="1"/>
  <c r="M349" i="2"/>
  <c r="N217"/>
  <c r="I99" i="3"/>
  <c r="I98" s="1"/>
  <c r="I95" s="1"/>
  <c r="I94" s="1"/>
  <c r="I93" s="1"/>
  <c r="I92" s="1"/>
  <c r="I79" s="1"/>
  <c r="M217" i="2"/>
  <c r="H99" i="3"/>
  <c r="H98" s="1"/>
  <c r="H95" s="1"/>
  <c r="H94" s="1"/>
  <c r="H93" s="1"/>
  <c r="H92" s="1"/>
  <c r="H79" s="1"/>
  <c r="K463" i="2"/>
  <c r="J177"/>
  <c r="J16"/>
  <c r="J322"/>
  <c r="H112" i="5"/>
  <c r="H154" i="4"/>
  <c r="G112" i="5"/>
  <c r="G154" i="4"/>
  <c r="J467" i="2"/>
  <c r="J14"/>
  <c r="F77" i="5"/>
  <c r="J489" i="2"/>
  <c r="B15" i="8"/>
  <c r="J346" i="2"/>
  <c r="F103" i="4"/>
  <c r="I103" s="1"/>
  <c r="J28" i="2"/>
  <c r="J183"/>
  <c r="J339"/>
  <c r="J32"/>
  <c r="J185"/>
  <c r="J76"/>
  <c r="J131"/>
  <c r="J189"/>
  <c r="L241"/>
  <c r="J133"/>
  <c r="J464"/>
  <c r="J90"/>
  <c r="J179"/>
  <c r="J88"/>
  <c r="J24"/>
  <c r="J79"/>
  <c r="J71"/>
  <c r="J362"/>
  <c r="K294"/>
  <c r="J295"/>
  <c r="L218"/>
  <c r="J219"/>
  <c r="J12"/>
  <c r="K108"/>
  <c r="J109"/>
  <c r="K259"/>
  <c r="J260"/>
  <c r="K419"/>
  <c r="J419" s="1"/>
  <c r="J172" i="3" s="1"/>
  <c r="J420" i="2"/>
  <c r="K333"/>
  <c r="J334"/>
  <c r="K394"/>
  <c r="J394" s="1"/>
  <c r="J395"/>
  <c r="K525"/>
  <c r="J526"/>
  <c r="K264"/>
  <c r="J265"/>
  <c r="K423"/>
  <c r="J423" s="1"/>
  <c r="J174" i="3" s="1"/>
  <c r="J424" i="2"/>
  <c r="K327"/>
  <c r="J327" s="1"/>
  <c r="J328"/>
  <c r="K508"/>
  <c r="J509"/>
  <c r="K112"/>
  <c r="J113"/>
  <c r="K537"/>
  <c r="J538"/>
  <c r="K93"/>
  <c r="J94"/>
  <c r="K243"/>
  <c r="J244"/>
  <c r="K427"/>
  <c r="J427" s="1"/>
  <c r="J175" i="3" s="1"/>
  <c r="J428" i="2"/>
  <c r="K520"/>
  <c r="J521"/>
  <c r="K98"/>
  <c r="J99"/>
  <c r="K143"/>
  <c r="J143" s="1"/>
  <c r="J67" i="3" s="1"/>
  <c r="J144" i="2"/>
  <c r="K544"/>
  <c r="J545"/>
  <c r="K157"/>
  <c r="J157" s="1"/>
  <c r="J158"/>
  <c r="K248"/>
  <c r="J249"/>
  <c r="K431"/>
  <c r="J432"/>
  <c r="K103"/>
  <c r="J104"/>
  <c r="K389"/>
  <c r="J390"/>
  <c r="K116"/>
  <c r="J117"/>
  <c r="K233"/>
  <c r="J234"/>
  <c r="K446"/>
  <c r="J447"/>
  <c r="K350"/>
  <c r="J350" s="1"/>
  <c r="G159" i="3" s="1"/>
  <c r="G158" s="1"/>
  <c r="J351" i="2"/>
  <c r="K161"/>
  <c r="J162"/>
  <c r="K441"/>
  <c r="J442"/>
  <c r="K493"/>
  <c r="J493" s="1"/>
  <c r="J201" i="3" s="1"/>
  <c r="J494" i="2"/>
  <c r="K497"/>
  <c r="J497" s="1"/>
  <c r="J202" i="3" s="1"/>
  <c r="J498" i="2"/>
  <c r="K200"/>
  <c r="J201"/>
  <c r="K270"/>
  <c r="J271"/>
  <c r="K300"/>
  <c r="J301"/>
  <c r="K549"/>
  <c r="J550"/>
  <c r="K436"/>
  <c r="K135"/>
  <c r="J135" s="1"/>
  <c r="J60" i="3" s="1"/>
  <c r="J137" i="2"/>
  <c r="K501"/>
  <c r="J502"/>
  <c r="K124"/>
  <c r="J125"/>
  <c r="K195"/>
  <c r="J196"/>
  <c r="K274"/>
  <c r="J275"/>
  <c r="K371"/>
  <c r="J372"/>
  <c r="J36"/>
  <c r="K513"/>
  <c r="J514"/>
  <c r="K207"/>
  <c r="K206" s="1"/>
  <c r="J208"/>
  <c r="K504"/>
  <c r="J504" s="1"/>
  <c r="J205" i="3" s="1"/>
  <c r="J505" i="2"/>
  <c r="K120"/>
  <c r="J121"/>
  <c r="K284"/>
  <c r="J285"/>
  <c r="K382"/>
  <c r="J383"/>
  <c r="K531"/>
  <c r="J532"/>
  <c r="J21"/>
  <c r="L268"/>
  <c r="J242" i="3"/>
  <c r="F67" i="5"/>
  <c r="I67" s="1"/>
  <c r="F243" i="4"/>
  <c r="I243" s="1"/>
  <c r="G66"/>
  <c r="G41" i="5"/>
  <c r="G67" i="4"/>
  <c r="H133"/>
  <c r="H91" i="5"/>
  <c r="H90" s="1"/>
  <c r="H134" i="4"/>
  <c r="G170"/>
  <c r="G171"/>
  <c r="G129" i="5"/>
  <c r="H175" i="4"/>
  <c r="H133" i="5"/>
  <c r="H201" i="4"/>
  <c r="H147" i="5"/>
  <c r="G133" i="4"/>
  <c r="G91" i="5"/>
  <c r="G90" s="1"/>
  <c r="G134" i="4"/>
  <c r="G175"/>
  <c r="G133" i="5"/>
  <c r="G147"/>
  <c r="G201" i="4"/>
  <c r="H151" i="5"/>
  <c r="H205" i="4"/>
  <c r="H170"/>
  <c r="H171"/>
  <c r="H129" i="5"/>
  <c r="H42"/>
  <c r="H68" i="4"/>
  <c r="H114" i="5"/>
  <c r="H156" i="4"/>
  <c r="H130" i="5"/>
  <c r="H172" i="4"/>
  <c r="G205"/>
  <c r="G151" i="5"/>
  <c r="G42"/>
  <c r="G68" i="4"/>
  <c r="G114" i="5"/>
  <c r="G156" i="4"/>
  <c r="G130" i="5"/>
  <c r="G172" i="4"/>
  <c r="H148" i="5"/>
  <c r="H202" i="4"/>
  <c r="H38" i="5"/>
  <c r="H60" i="4"/>
  <c r="G148" i="5"/>
  <c r="G202" i="4"/>
  <c r="H66"/>
  <c r="H41" i="5"/>
  <c r="H67" i="4"/>
  <c r="G150" i="5"/>
  <c r="G204" i="4"/>
  <c r="G38" i="5"/>
  <c r="G60" i="4"/>
  <c r="H157"/>
  <c r="H115" i="5"/>
  <c r="H173" i="4"/>
  <c r="H174"/>
  <c r="H132" i="5"/>
  <c r="G163" i="4"/>
  <c r="G164"/>
  <c r="G122" i="5"/>
  <c r="G121" s="1"/>
  <c r="J192" i="3"/>
  <c r="F193" i="4"/>
  <c r="I193" s="1"/>
  <c r="F139" i="5"/>
  <c r="I139" s="1"/>
  <c r="G155" i="4"/>
  <c r="G115" i="5"/>
  <c r="G157" i="4"/>
  <c r="H163"/>
  <c r="H164"/>
  <c r="H122" i="5"/>
  <c r="H121" s="1"/>
  <c r="G173" i="4"/>
  <c r="G174"/>
  <c r="G132" i="5"/>
  <c r="H203" i="4"/>
  <c r="H150" i="5"/>
  <c r="H204" i="4"/>
  <c r="M92" i="2"/>
  <c r="N107"/>
  <c r="N194"/>
  <c r="N193" s="1"/>
  <c r="H53" i="5"/>
  <c r="M242" i="2"/>
  <c r="N263"/>
  <c r="M299"/>
  <c r="M435"/>
  <c r="N512"/>
  <c r="M160"/>
  <c r="M107"/>
  <c r="N119"/>
  <c r="M194"/>
  <c r="M193" s="1"/>
  <c r="G53" i="5"/>
  <c r="M263" i="2"/>
  <c r="M512"/>
  <c r="N530"/>
  <c r="N529" s="1"/>
  <c r="N92"/>
  <c r="M206"/>
  <c r="N97"/>
  <c r="M119"/>
  <c r="N247"/>
  <c r="N320"/>
  <c r="N381"/>
  <c r="N440"/>
  <c r="M530"/>
  <c r="M529" s="1"/>
  <c r="N435"/>
  <c r="M524"/>
  <c r="M523" s="1"/>
  <c r="M97"/>
  <c r="N111"/>
  <c r="N200"/>
  <c r="N199" s="1"/>
  <c r="H55" i="5"/>
  <c r="M247" i="2"/>
  <c r="N269"/>
  <c r="M320"/>
  <c r="M381"/>
  <c r="M440"/>
  <c r="N519"/>
  <c r="N518" s="1"/>
  <c r="H11" i="9"/>
  <c r="H10" s="1"/>
  <c r="H9" s="1"/>
  <c r="H8" s="1"/>
  <c r="N242" i="2"/>
  <c r="N299"/>
  <c r="M111"/>
  <c r="N123"/>
  <c r="M200"/>
  <c r="M199" s="1"/>
  <c r="G55" i="5"/>
  <c r="N232" i="2"/>
  <c r="M269"/>
  <c r="N293"/>
  <c r="N360"/>
  <c r="N430"/>
  <c r="M519"/>
  <c r="M518" s="1"/>
  <c r="G11" i="9"/>
  <c r="G10" s="1"/>
  <c r="G9" s="1"/>
  <c r="G8" s="1"/>
  <c r="N536" i="2"/>
  <c r="N535" s="1"/>
  <c r="L106"/>
  <c r="M123"/>
  <c r="M232"/>
  <c r="N258"/>
  <c r="M293"/>
  <c r="M360"/>
  <c r="N388"/>
  <c r="M430"/>
  <c r="N445"/>
  <c r="N444" s="1"/>
  <c r="N507"/>
  <c r="M115"/>
  <c r="M273"/>
  <c r="N115"/>
  <c r="N160"/>
  <c r="N206"/>
  <c r="M258"/>
  <c r="N273"/>
  <c r="M388"/>
  <c r="M445"/>
  <c r="M444" s="1"/>
  <c r="M507"/>
  <c r="N524"/>
  <c r="N523" s="1"/>
  <c r="M536"/>
  <c r="M535" s="1"/>
  <c r="M422"/>
  <c r="L176"/>
  <c r="L175" s="1"/>
  <c r="M337"/>
  <c r="L257"/>
  <c r="N500"/>
  <c r="L75"/>
  <c r="M500"/>
  <c r="L422"/>
  <c r="L11"/>
  <c r="L10" s="1"/>
  <c r="L9" s="1"/>
  <c r="M182"/>
  <c r="N176"/>
  <c r="N87"/>
  <c r="M87"/>
  <c r="N130"/>
  <c r="I59" i="3" s="1"/>
  <c r="I58" s="1"/>
  <c r="I57" s="1"/>
  <c r="I56" s="1"/>
  <c r="I55" s="1"/>
  <c r="I54" s="1"/>
  <c r="I53" s="1"/>
  <c r="N142" i="2"/>
  <c r="N182"/>
  <c r="L463"/>
  <c r="L462" s="1"/>
  <c r="N31"/>
  <c r="M31"/>
  <c r="N422"/>
  <c r="L31"/>
  <c r="N393"/>
  <c r="L500"/>
  <c r="M142"/>
  <c r="L182"/>
  <c r="L181" s="1"/>
  <c r="L337"/>
  <c r="L142"/>
  <c r="L141" s="1"/>
  <c r="L20"/>
  <c r="M20"/>
  <c r="N75"/>
  <c r="L87"/>
  <c r="L86" s="1"/>
  <c r="M176"/>
  <c r="N337"/>
  <c r="N463"/>
  <c r="M463"/>
  <c r="N20"/>
  <c r="M75"/>
  <c r="N11"/>
  <c r="L130"/>
  <c r="L129" s="1"/>
  <c r="L128" s="1"/>
  <c r="L127" s="1"/>
  <c r="M130"/>
  <c r="H59" i="3" s="1"/>
  <c r="H58" s="1"/>
  <c r="H57" s="1"/>
  <c r="H56" s="1"/>
  <c r="H55" s="1"/>
  <c r="H54" s="1"/>
  <c r="H53" s="1"/>
  <c r="M11" i="2"/>
  <c r="M393"/>
  <c r="L393"/>
  <c r="L517"/>
  <c r="L528"/>
  <c r="J68" i="3"/>
  <c r="K345" i="2"/>
  <c r="K338"/>
  <c r="J338" s="1"/>
  <c r="K321"/>
  <c r="K361"/>
  <c r="J38" i="3"/>
  <c r="K182" i="2"/>
  <c r="K176"/>
  <c r="K87"/>
  <c r="K130"/>
  <c r="K20"/>
  <c r="K75"/>
  <c r="K31"/>
  <c r="K11"/>
  <c r="J171" i="3" l="1"/>
  <c r="G171"/>
  <c r="G170" s="1"/>
  <c r="I10"/>
  <c r="H10"/>
  <c r="L205" i="2"/>
  <c r="L192" s="1"/>
  <c r="L217"/>
  <c r="J217" s="1"/>
  <c r="M309"/>
  <c r="L309"/>
  <c r="L256" s="1"/>
  <c r="H110" i="4"/>
  <c r="H57" i="5"/>
  <c r="H56" s="1"/>
  <c r="G110" i="4"/>
  <c r="G57" i="5"/>
  <c r="J159" i="3"/>
  <c r="H51" i="11"/>
  <c r="H49" i="12" s="1"/>
  <c r="H46" s="1"/>
  <c r="I77" i="5"/>
  <c r="J91" i="3"/>
  <c r="F55" i="5"/>
  <c r="I55" s="1"/>
  <c r="J501" i="2"/>
  <c r="J204" i="3" s="1"/>
  <c r="K500" i="2"/>
  <c r="J500" s="1"/>
  <c r="N309"/>
  <c r="H111" i="5"/>
  <c r="H153" i="4"/>
  <c r="G153"/>
  <c r="G111" i="5"/>
  <c r="J170" i="3"/>
  <c r="N241" i="2"/>
  <c r="K422"/>
  <c r="J422" s="1"/>
  <c r="J176"/>
  <c r="J20"/>
  <c r="G23" i="3" s="1"/>
  <c r="G22" s="1"/>
  <c r="G21" s="1"/>
  <c r="G20" s="1"/>
  <c r="G19" s="1"/>
  <c r="G18" s="1"/>
  <c r="M241" i="2"/>
  <c r="J349"/>
  <c r="K326"/>
  <c r="K142"/>
  <c r="J142" s="1"/>
  <c r="K393"/>
  <c r="J393" s="1"/>
  <c r="J75"/>
  <c r="J25" i="3" s="1"/>
  <c r="J463" i="2"/>
  <c r="J87"/>
  <c r="J31"/>
  <c r="J24" i="3" s="1"/>
  <c r="J11" i="2"/>
  <c r="G17" i="3" s="1"/>
  <c r="G16" s="1"/>
  <c r="G15" s="1"/>
  <c r="G14" s="1"/>
  <c r="G13" s="1"/>
  <c r="G12" s="1"/>
  <c r="K519" i="2"/>
  <c r="J520"/>
  <c r="J207"/>
  <c r="J97" i="3" s="1"/>
  <c r="K293" i="2"/>
  <c r="J293" s="1"/>
  <c r="J294"/>
  <c r="J136" i="3" s="1"/>
  <c r="K123" i="2"/>
  <c r="J123" s="1"/>
  <c r="J124"/>
  <c r="J52" i="3" s="1"/>
  <c r="K269" i="2"/>
  <c r="J270"/>
  <c r="J130" i="3" s="1"/>
  <c r="K102" i="2"/>
  <c r="J103"/>
  <c r="K97"/>
  <c r="J97" s="1"/>
  <c r="J98"/>
  <c r="J32" i="3" s="1"/>
  <c r="K111" i="2"/>
  <c r="J111" s="1"/>
  <c r="J112"/>
  <c r="J46" i="3" s="1"/>
  <c r="J130" i="2"/>
  <c r="G59" i="3" s="1"/>
  <c r="G58" s="1"/>
  <c r="G57" s="1"/>
  <c r="G56" s="1"/>
  <c r="G55" s="1"/>
  <c r="G54" s="1"/>
  <c r="G53" s="1"/>
  <c r="J321" i="2"/>
  <c r="J150" i="3" s="1"/>
  <c r="K194" i="2"/>
  <c r="J195"/>
  <c r="K299"/>
  <c r="J299" s="1"/>
  <c r="J300"/>
  <c r="J138" i="3" s="1"/>
  <c r="K160" i="2"/>
  <c r="J160" s="1"/>
  <c r="J161"/>
  <c r="J70" i="3" s="1"/>
  <c r="K388" i="2"/>
  <c r="J388" s="1"/>
  <c r="J389"/>
  <c r="J169" i="3" s="1"/>
  <c r="K536" i="2"/>
  <c r="J537"/>
  <c r="J236" i="3" s="1"/>
  <c r="K524" i="2"/>
  <c r="J525"/>
  <c r="J223" i="3" s="1"/>
  <c r="K430" i="2"/>
  <c r="J430" s="1"/>
  <c r="J431"/>
  <c r="J177" i="3" s="1"/>
  <c r="J361" i="2"/>
  <c r="J162" i="3" s="1"/>
  <c r="K273" i="2"/>
  <c r="J273" s="1"/>
  <c r="J274"/>
  <c r="J132" i="3" s="1"/>
  <c r="K548" i="2"/>
  <c r="J549"/>
  <c r="K440"/>
  <c r="J440" s="1"/>
  <c r="J441"/>
  <c r="J182" i="3" s="1"/>
  <c r="K543" i="2"/>
  <c r="J544"/>
  <c r="K92"/>
  <c r="J92" s="1"/>
  <c r="J93"/>
  <c r="K263"/>
  <c r="J263" s="1"/>
  <c r="J264"/>
  <c r="J124" i="3" s="1"/>
  <c r="K107" i="2"/>
  <c r="J108"/>
  <c r="J44" i="3" s="1"/>
  <c r="K332" i="2"/>
  <c r="J332" s="1"/>
  <c r="J154" i="3" s="1"/>
  <c r="J333" i="2"/>
  <c r="J345"/>
  <c r="J157" i="3" s="1"/>
  <c r="K283" i="2"/>
  <c r="J283" s="1"/>
  <c r="J134" i="3" s="1"/>
  <c r="J284" i="2"/>
  <c r="J218"/>
  <c r="K507"/>
  <c r="J507" s="1"/>
  <c r="J508"/>
  <c r="J207" i="3" s="1"/>
  <c r="K119" i="2"/>
  <c r="J119" s="1"/>
  <c r="J120"/>
  <c r="J50" i="3" s="1"/>
  <c r="J370" i="2"/>
  <c r="J371"/>
  <c r="K435"/>
  <c r="J435" s="1"/>
  <c r="J436"/>
  <c r="K115"/>
  <c r="J115" s="1"/>
  <c r="J116"/>
  <c r="J48" i="3" s="1"/>
  <c r="K242" i="2"/>
  <c r="J243"/>
  <c r="K258"/>
  <c r="J259"/>
  <c r="J122" i="3" s="1"/>
  <c r="K199" i="2"/>
  <c r="J199" s="1"/>
  <c r="J200"/>
  <c r="K381"/>
  <c r="J381" s="1"/>
  <c r="J382"/>
  <c r="J167" i="3" s="1"/>
  <c r="K232" i="2"/>
  <c r="J232" s="1"/>
  <c r="J233"/>
  <c r="J102" i="3" s="1"/>
  <c r="K247" i="2"/>
  <c r="J247" s="1"/>
  <c r="J248"/>
  <c r="K445"/>
  <c r="K444" s="1"/>
  <c r="J444" s="1"/>
  <c r="J446"/>
  <c r="J188" i="3" s="1"/>
  <c r="K530" i="2"/>
  <c r="J531"/>
  <c r="J230" i="3" s="1"/>
  <c r="K512" i="2"/>
  <c r="J512" s="1"/>
  <c r="J513"/>
  <c r="J210" i="3" s="1"/>
  <c r="J182" i="2"/>
  <c r="N517"/>
  <c r="M257"/>
  <c r="M268"/>
  <c r="N268"/>
  <c r="N141"/>
  <c r="M205"/>
  <c r="M517"/>
  <c r="M141"/>
  <c r="K19"/>
  <c r="N205"/>
  <c r="J191" i="3"/>
  <c r="G131" i="5"/>
  <c r="H131"/>
  <c r="F192" i="4"/>
  <c r="I192" s="1"/>
  <c r="H149" i="5"/>
  <c r="N257" i="2"/>
  <c r="H40" i="5"/>
  <c r="F138"/>
  <c r="I138" s="1"/>
  <c r="F66"/>
  <c r="I66" s="1"/>
  <c r="F242" i="4"/>
  <c r="I242" s="1"/>
  <c r="J241" i="3"/>
  <c r="H137" i="4"/>
  <c r="H138"/>
  <c r="H95" i="5"/>
  <c r="H94" s="1"/>
  <c r="H166" i="4"/>
  <c r="H125" i="5"/>
  <c r="H124" s="1"/>
  <c r="H167" i="4"/>
  <c r="H43"/>
  <c r="H27" i="5"/>
  <c r="H26" s="1"/>
  <c r="H44" i="4"/>
  <c r="F38" i="5"/>
  <c r="I38" s="1"/>
  <c r="F60" i="4"/>
  <c r="I60" s="1"/>
  <c r="H222"/>
  <c r="H65" i="5"/>
  <c r="H64" s="1"/>
  <c r="H223" i="4"/>
  <c r="G151"/>
  <c r="G152"/>
  <c r="G110" i="5"/>
  <c r="G109" s="1"/>
  <c r="H69" i="4"/>
  <c r="H44" i="5"/>
  <c r="H43" s="1"/>
  <c r="H70" i="4"/>
  <c r="H206"/>
  <c r="H207"/>
  <c r="H153" i="5"/>
  <c r="G161" i="4"/>
  <c r="G120" i="5"/>
  <c r="G119" s="1"/>
  <c r="G162" i="4"/>
  <c r="G101"/>
  <c r="G76" i="5"/>
  <c r="G75" s="1"/>
  <c r="G102" i="4"/>
  <c r="H101"/>
  <c r="H102"/>
  <c r="H76" i="5"/>
  <c r="H75" s="1"/>
  <c r="G137" i="4"/>
  <c r="G138"/>
  <c r="G95" i="5"/>
  <c r="G94" s="1"/>
  <c r="G63"/>
  <c r="G62" s="1"/>
  <c r="G217" i="4"/>
  <c r="G130"/>
  <c r="G87" i="5"/>
  <c r="G86" s="1"/>
  <c r="G45" i="4"/>
  <c r="G29" i="5"/>
  <c r="G28" s="1"/>
  <c r="G46" i="4"/>
  <c r="H216"/>
  <c r="H63" i="5"/>
  <c r="H62" s="1"/>
  <c r="H217" i="4"/>
  <c r="H130"/>
  <c r="H87" i="5"/>
  <c r="H86" s="1"/>
  <c r="G25"/>
  <c r="G24" s="1"/>
  <c r="G32" i="4"/>
  <c r="H142" i="5"/>
  <c r="H141" s="1"/>
  <c r="H140" s="1"/>
  <c r="H182" i="4"/>
  <c r="H112"/>
  <c r="H58" i="5" s="1"/>
  <c r="H60"/>
  <c r="H115" i="4"/>
  <c r="G97"/>
  <c r="G71" i="5"/>
  <c r="G70" s="1"/>
  <c r="H158" i="4"/>
  <c r="H117" i="5"/>
  <c r="H116" s="1"/>
  <c r="H159" i="4"/>
  <c r="H33" i="5"/>
  <c r="H32" s="1"/>
  <c r="H50" i="4"/>
  <c r="G178"/>
  <c r="G179"/>
  <c r="G137" i="5"/>
  <c r="G136" s="1"/>
  <c r="H84" i="4"/>
  <c r="H52" i="5"/>
  <c r="H85" i="4"/>
  <c r="G60" i="5"/>
  <c r="G115" i="4"/>
  <c r="H28"/>
  <c r="H22" i="5"/>
  <c r="H21" s="1"/>
  <c r="H29" i="4"/>
  <c r="F22" i="5"/>
  <c r="J66" i="3"/>
  <c r="F41" i="5"/>
  <c r="I41" s="1"/>
  <c r="F67" i="4"/>
  <c r="I67" s="1"/>
  <c r="F205"/>
  <c r="I205" s="1"/>
  <c r="F151" i="5"/>
  <c r="I151" s="1"/>
  <c r="F171" i="4"/>
  <c r="I171" s="1"/>
  <c r="H18" i="5"/>
  <c r="H25" i="4"/>
  <c r="G168"/>
  <c r="G127" i="5"/>
  <c r="G126" s="1"/>
  <c r="G169" i="4"/>
  <c r="H97"/>
  <c r="H71" i="5"/>
  <c r="H70" s="1"/>
  <c r="G47" i="4"/>
  <c r="G31" i="5"/>
  <c r="G30" s="1"/>
  <c r="G48" i="4"/>
  <c r="H168"/>
  <c r="H127" i="5"/>
  <c r="H126" s="1"/>
  <c r="H169" i="4"/>
  <c r="H121"/>
  <c r="H122"/>
  <c r="H83" i="5"/>
  <c r="H82" s="1"/>
  <c r="H128"/>
  <c r="G128"/>
  <c r="G222" i="4"/>
  <c r="G65" i="5"/>
  <c r="G64" s="1"/>
  <c r="G223" i="4"/>
  <c r="H17" i="5"/>
  <c r="H24" i="4"/>
  <c r="H235"/>
  <c r="H236"/>
  <c r="H160" i="5"/>
  <c r="H135" i="4"/>
  <c r="H93" i="5"/>
  <c r="H92" s="1"/>
  <c r="H136" i="4"/>
  <c r="H51"/>
  <c r="H35" i="5"/>
  <c r="H34" s="1"/>
  <c r="H52" i="4"/>
  <c r="G108" i="5"/>
  <c r="G107" s="1"/>
  <c r="G150" i="4"/>
  <c r="H45"/>
  <c r="H29" i="5"/>
  <c r="H28" s="1"/>
  <c r="H46" i="4"/>
  <c r="G157" i="5"/>
  <c r="G158"/>
  <c r="G230" i="4"/>
  <c r="H150"/>
  <c r="H108" i="5"/>
  <c r="H107" s="1"/>
  <c r="H31" i="4"/>
  <c r="H25" i="5"/>
  <c r="H24" s="1"/>
  <c r="H32" i="4"/>
  <c r="G209"/>
  <c r="G156" i="5"/>
  <c r="G210" i="4"/>
  <c r="G84"/>
  <c r="G52" i="5"/>
  <c r="G85" i="4"/>
  <c r="H209"/>
  <c r="H156" i="5"/>
  <c r="H210" i="4"/>
  <c r="G56" i="5"/>
  <c r="G111" i="4"/>
  <c r="G40" i="5"/>
  <c r="F175" i="4"/>
  <c r="I175" s="1"/>
  <c r="F133" i="5"/>
  <c r="I133" s="1"/>
  <c r="H176" i="4"/>
  <c r="H135" i="5"/>
  <c r="H134" s="1"/>
  <c r="H177" i="4"/>
  <c r="G123"/>
  <c r="G124"/>
  <c r="G85" i="5"/>
  <c r="G84" s="1"/>
  <c r="J37" i="3"/>
  <c r="F51" i="5"/>
  <c r="I51" s="1"/>
  <c r="F38" i="4"/>
  <c r="I38" s="1"/>
  <c r="F130" i="5"/>
  <c r="I130" s="1"/>
  <c r="F172" i="4"/>
  <c r="I172" s="1"/>
  <c r="F91"/>
  <c r="G235"/>
  <c r="G236"/>
  <c r="G160" i="5"/>
  <c r="G99"/>
  <c r="G98" s="1"/>
  <c r="G188" i="4"/>
  <c r="G121"/>
  <c r="G83" i="5"/>
  <c r="G82" s="1"/>
  <c r="G122" i="4"/>
  <c r="G131"/>
  <c r="G132"/>
  <c r="G89" i="5"/>
  <c r="G88" s="1"/>
  <c r="G176" i="4"/>
  <c r="G135" i="5"/>
  <c r="G134" s="1"/>
  <c r="G177" i="4"/>
  <c r="G135"/>
  <c r="G136"/>
  <c r="G93" i="5"/>
  <c r="G92" s="1"/>
  <c r="G18"/>
  <c r="G25" i="4"/>
  <c r="G98"/>
  <c r="G73" i="5"/>
  <c r="G72" s="1"/>
  <c r="G99" i="4"/>
  <c r="F147" i="5"/>
  <c r="I147" s="1"/>
  <c r="F201" i="4"/>
  <c r="I201" s="1"/>
  <c r="F159"/>
  <c r="F117" i="5"/>
  <c r="F116" s="1"/>
  <c r="F132"/>
  <c r="I132" s="1"/>
  <c r="F174" i="4"/>
  <c r="I174" s="1"/>
  <c r="F42" i="5"/>
  <c r="I42" s="1"/>
  <c r="F68" i="4"/>
  <c r="I68" s="1"/>
  <c r="G17" i="5"/>
  <c r="G24" i="4"/>
  <c r="H161"/>
  <c r="H120" i="5"/>
  <c r="H119" s="1"/>
  <c r="H162" i="4"/>
  <c r="G90"/>
  <c r="G54" i="5"/>
  <c r="G91" i="4"/>
  <c r="H111"/>
  <c r="G166"/>
  <c r="G125" i="5"/>
  <c r="G124" s="1"/>
  <c r="G167" i="4"/>
  <c r="H90"/>
  <c r="H54" i="5"/>
  <c r="H91" i="4"/>
  <c r="H178"/>
  <c r="H179"/>
  <c r="H137" i="5"/>
  <c r="H136" s="1"/>
  <c r="G158" i="4"/>
  <c r="G159"/>
  <c r="G117" i="5"/>
  <c r="G116" s="1"/>
  <c r="G49" i="4"/>
  <c r="G33" i="5"/>
  <c r="G32" s="1"/>
  <c r="G50" i="4"/>
  <c r="H230"/>
  <c r="H158" i="5"/>
  <c r="H98" i="4"/>
  <c r="H73" i="5"/>
  <c r="H72" s="1"/>
  <c r="H99" i="4"/>
  <c r="G44" i="5"/>
  <c r="G43" s="1"/>
  <c r="G70" i="4"/>
  <c r="H123"/>
  <c r="H85" i="5"/>
  <c r="H84" s="1"/>
  <c r="H124" i="4"/>
  <c r="G28"/>
  <c r="G22" i="5"/>
  <c r="G21" s="1"/>
  <c r="G29" i="4"/>
  <c r="G113" i="5"/>
  <c r="H113"/>
  <c r="G181" i="4"/>
  <c r="G142" i="5"/>
  <c r="G141" s="1"/>
  <c r="G140" s="1"/>
  <c r="G182" i="4"/>
  <c r="G43"/>
  <c r="G27" i="5"/>
  <c r="G26" s="1"/>
  <c r="G44" i="4"/>
  <c r="F202"/>
  <c r="I202" s="1"/>
  <c r="F148" i="5"/>
  <c r="I148" s="1"/>
  <c r="G206" i="4"/>
  <c r="G207"/>
  <c r="G153" i="5"/>
  <c r="H131" i="4"/>
  <c r="H132"/>
  <c r="H89" i="5"/>
  <c r="H88" s="1"/>
  <c r="H47" i="4"/>
  <c r="H31" i="5"/>
  <c r="H30" s="1"/>
  <c r="H48" i="4"/>
  <c r="H188"/>
  <c r="H99" i="5"/>
  <c r="H98" s="1"/>
  <c r="H151" i="4"/>
  <c r="H152"/>
  <c r="H110" i="5"/>
  <c r="H109" s="1"/>
  <c r="G51" i="4"/>
  <c r="G35" i="5"/>
  <c r="G34" s="1"/>
  <c r="G52" i="4"/>
  <c r="G149" i="5"/>
  <c r="G203" i="4"/>
  <c r="H155"/>
  <c r="G69"/>
  <c r="N528" i="2"/>
  <c r="M86"/>
  <c r="M129"/>
  <c r="M128" s="1"/>
  <c r="M127" s="1"/>
  <c r="M462"/>
  <c r="M461" s="1"/>
  <c r="M460" s="1"/>
  <c r="N129"/>
  <c r="N128" s="1"/>
  <c r="N127" s="1"/>
  <c r="N19"/>
  <c r="M528"/>
  <c r="N106"/>
  <c r="M181"/>
  <c r="N462"/>
  <c r="N461" s="1"/>
  <c r="N460" s="1"/>
  <c r="N181"/>
  <c r="M106"/>
  <c r="L19"/>
  <c r="L18" s="1"/>
  <c r="L8" s="1"/>
  <c r="M175"/>
  <c r="M19"/>
  <c r="N175"/>
  <c r="N86"/>
  <c r="N10"/>
  <c r="N9" s="1"/>
  <c r="M10"/>
  <c r="M9" s="1"/>
  <c r="J173" i="3"/>
  <c r="L174" i="2"/>
  <c r="L140" s="1"/>
  <c r="L461"/>
  <c r="L460" s="1"/>
  <c r="K337"/>
  <c r="J337" s="1"/>
  <c r="K320"/>
  <c r="J156" i="3"/>
  <c r="K360" i="2"/>
  <c r="J360" s="1"/>
  <c r="K462"/>
  <c r="J462" s="1"/>
  <c r="K181"/>
  <c r="J181" s="1"/>
  <c r="K10"/>
  <c r="J10" s="1"/>
  <c r="K175"/>
  <c r="J175" s="1"/>
  <c r="K86"/>
  <c r="J86" s="1"/>
  <c r="K129"/>
  <c r="J129" s="1"/>
  <c r="G11" i="3" l="1"/>
  <c r="F129" i="5"/>
  <c r="I129" s="1"/>
  <c r="I249" i="3"/>
  <c r="F31" i="6"/>
  <c r="H249" i="3"/>
  <c r="E31" i="6"/>
  <c r="G179" i="3"/>
  <c r="G178" s="1"/>
  <c r="J178" s="1"/>
  <c r="G164"/>
  <c r="G99"/>
  <c r="G98" s="1"/>
  <c r="G95" s="1"/>
  <c r="G94" s="1"/>
  <c r="G93" s="1"/>
  <c r="G92" s="1"/>
  <c r="G79" s="1"/>
  <c r="J200"/>
  <c r="J112"/>
  <c r="J76"/>
  <c r="H48" i="11"/>
  <c r="J90" i="3"/>
  <c r="I91" i="4"/>
  <c r="J216" i="3"/>
  <c r="J217"/>
  <c r="J59"/>
  <c r="F57" i="5"/>
  <c r="I57" s="1"/>
  <c r="J111" i="3"/>
  <c r="J158"/>
  <c r="J28"/>
  <c r="J29"/>
  <c r="J23"/>
  <c r="I159" i="4"/>
  <c r="F53" i="5"/>
  <c r="I53" s="1"/>
  <c r="J85" i="3"/>
  <c r="I22" i="5"/>
  <c r="I117"/>
  <c r="J27" i="3"/>
  <c r="J78"/>
  <c r="J17"/>
  <c r="F204" i="4"/>
  <c r="I204" s="1"/>
  <c r="J203" i="3"/>
  <c r="F150" i="5"/>
  <c r="I150" s="1"/>
  <c r="J110" i="3"/>
  <c r="F111" i="4"/>
  <c r="I111" s="1"/>
  <c r="K309" i="2"/>
  <c r="H81" i="5"/>
  <c r="J61" i="11" s="1"/>
  <c r="G81" i="5"/>
  <c r="I61" i="11" s="1"/>
  <c r="F112" i="5"/>
  <c r="I112" s="1"/>
  <c r="J153" i="3"/>
  <c r="F154" i="4"/>
  <c r="I154" s="1"/>
  <c r="K205" i="2"/>
  <c r="J205" s="1"/>
  <c r="H102" i="5"/>
  <c r="J66" i="11" s="1"/>
  <c r="K66" s="1"/>
  <c r="G102" i="5"/>
  <c r="I66" i="11" s="1"/>
  <c r="J326" i="2"/>
  <c r="J152" i="3" s="1"/>
  <c r="H96" i="4"/>
  <c r="H95"/>
  <c r="G187"/>
  <c r="G186"/>
  <c r="F124"/>
  <c r="I124" s="1"/>
  <c r="J49" i="3"/>
  <c r="F48" i="11"/>
  <c r="E51"/>
  <c r="E48" s="1"/>
  <c r="F153" i="5"/>
  <c r="I153" s="1"/>
  <c r="F191" i="4"/>
  <c r="I191" s="1"/>
  <c r="F90"/>
  <c r="I90" s="1"/>
  <c r="F70"/>
  <c r="I70" s="1"/>
  <c r="F230"/>
  <c r="I230" s="1"/>
  <c r="G112"/>
  <c r="I112" s="1"/>
  <c r="F11" i="9"/>
  <c r="F10" s="1"/>
  <c r="F9" s="1"/>
  <c r="F8" s="1"/>
  <c r="F210" i="4"/>
  <c r="I210" s="1"/>
  <c r="F83" i="5"/>
  <c r="I83" s="1"/>
  <c r="H187" i="4"/>
  <c r="H186"/>
  <c r="F37"/>
  <c r="I37" s="1"/>
  <c r="F236"/>
  <c r="I236" s="1"/>
  <c r="F188"/>
  <c r="I188" s="1"/>
  <c r="F29"/>
  <c r="I29" s="1"/>
  <c r="F63" i="5"/>
  <c r="I63" s="1"/>
  <c r="F217" i="4"/>
  <c r="I217" s="1"/>
  <c r="J168" i="3"/>
  <c r="F169" i="4"/>
  <c r="I169" s="1"/>
  <c r="F127" i="5"/>
  <c r="I127" s="1"/>
  <c r="F25"/>
  <c r="I25" s="1"/>
  <c r="H144" i="4"/>
  <c r="J31" i="3"/>
  <c r="F32" i="4"/>
  <c r="I32" s="1"/>
  <c r="G149"/>
  <c r="H149"/>
  <c r="H49" i="5"/>
  <c r="J36" i="11" s="1"/>
  <c r="K36" s="1"/>
  <c r="F125" i="5"/>
  <c r="I125" s="1"/>
  <c r="H114" i="4"/>
  <c r="G114"/>
  <c r="G109"/>
  <c r="F167"/>
  <c r="I167" s="1"/>
  <c r="J166" i="3"/>
  <c r="F156" i="5"/>
  <c r="I156" s="1"/>
  <c r="F50" i="4"/>
  <c r="I50" s="1"/>
  <c r="J161" i="3"/>
  <c r="F120" i="5"/>
  <c r="I120" s="1"/>
  <c r="F162" i="4"/>
  <c r="I162" s="1"/>
  <c r="J137" i="3"/>
  <c r="J320" i="2"/>
  <c r="J43" i="3"/>
  <c r="J131"/>
  <c r="F27" i="5"/>
  <c r="I27" s="1"/>
  <c r="F132" i="4"/>
  <c r="I132" s="1"/>
  <c r="F44"/>
  <c r="I44" s="1"/>
  <c r="F89" i="5"/>
  <c r="I89" s="1"/>
  <c r="K241" i="2"/>
  <c r="J241" s="1"/>
  <c r="J129" i="3"/>
  <c r="F138" i="4"/>
  <c r="I138" s="1"/>
  <c r="F95" i="5"/>
  <c r="I95" s="1"/>
  <c r="F160"/>
  <c r="I160" s="1"/>
  <c r="F93"/>
  <c r="I93" s="1"/>
  <c r="F97" i="4"/>
  <c r="I97" s="1"/>
  <c r="J135" i="3"/>
  <c r="F33" i="5"/>
  <c r="I33" s="1"/>
  <c r="F29"/>
  <c r="I29" s="1"/>
  <c r="F136" i="4"/>
  <c r="I136" s="1"/>
  <c r="F46"/>
  <c r="I46" s="1"/>
  <c r="J45" i="3"/>
  <c r="K141" i="2"/>
  <c r="J141" s="1"/>
  <c r="J96" i="3"/>
  <c r="J235"/>
  <c r="F71" i="5"/>
  <c r="I71" s="1"/>
  <c r="F108"/>
  <c r="I108" s="1"/>
  <c r="F150" i="4"/>
  <c r="I150" s="1"/>
  <c r="J149" i="3"/>
  <c r="F76" i="5"/>
  <c r="I76" s="1"/>
  <c r="J222" i="3"/>
  <c r="F102" i="4"/>
  <c r="I102" s="1"/>
  <c r="J51" i="3"/>
  <c r="F137" i="5"/>
  <c r="I137" s="1"/>
  <c r="F65"/>
  <c r="I65" s="1"/>
  <c r="F35"/>
  <c r="I35" s="1"/>
  <c r="F179" i="4"/>
  <c r="I179" s="1"/>
  <c r="F223"/>
  <c r="I223" s="1"/>
  <c r="F52"/>
  <c r="I52" s="1"/>
  <c r="F115" i="5"/>
  <c r="I115" s="1"/>
  <c r="F157" i="4"/>
  <c r="I157" s="1"/>
  <c r="F182"/>
  <c r="I182" s="1"/>
  <c r="F142" i="5"/>
  <c r="I142" s="1"/>
  <c r="J187" i="3"/>
  <c r="F99" i="5"/>
  <c r="I99" s="1"/>
  <c r="J47" i="3"/>
  <c r="J133"/>
  <c r="F87" i="5"/>
  <c r="I87" s="1"/>
  <c r="F31"/>
  <c r="I31" s="1"/>
  <c r="F91"/>
  <c r="I91" s="1"/>
  <c r="F85" i="4"/>
  <c r="I85" s="1"/>
  <c r="F130"/>
  <c r="I130" s="1"/>
  <c r="F48"/>
  <c r="I48" s="1"/>
  <c r="J176" i="3"/>
  <c r="F177" i="4"/>
  <c r="I177" s="1"/>
  <c r="F135" i="5"/>
  <c r="I135" s="1"/>
  <c r="F115" i="4"/>
  <c r="I115" s="1"/>
  <c r="J84" i="3"/>
  <c r="M256" i="2"/>
  <c r="F134" i="4"/>
  <c r="I134" s="1"/>
  <c r="J107" i="2"/>
  <c r="K106"/>
  <c r="J106" s="1"/>
  <c r="J206"/>
  <c r="J69" i="3"/>
  <c r="J19" i="2"/>
  <c r="K547"/>
  <c r="J547" s="1"/>
  <c r="J548"/>
  <c r="K535"/>
  <c r="J535" s="1"/>
  <c r="J536"/>
  <c r="K518"/>
  <c r="J519"/>
  <c r="K523"/>
  <c r="J523" s="1"/>
  <c r="J524"/>
  <c r="N192"/>
  <c r="K542"/>
  <c r="J543"/>
  <c r="K193"/>
  <c r="J194"/>
  <c r="J229" i="3"/>
  <c r="J269" i="2"/>
  <c r="K268"/>
  <c r="J268" s="1"/>
  <c r="F44" i="5"/>
  <c r="I44" s="1"/>
  <c r="J121" i="3"/>
  <c r="F158" i="5"/>
  <c r="I158" s="1"/>
  <c r="J123" i="3"/>
  <c r="J445" i="2"/>
  <c r="J242"/>
  <c r="F122" i="4"/>
  <c r="I122" s="1"/>
  <c r="F85" i="5"/>
  <c r="I85" s="1"/>
  <c r="J206" i="3"/>
  <c r="K101" i="2"/>
  <c r="J101" s="1"/>
  <c r="J102"/>
  <c r="F207" i="4"/>
  <c r="I207" s="1"/>
  <c r="K529" i="2"/>
  <c r="J530"/>
  <c r="J258"/>
  <c r="K257"/>
  <c r="J257" s="1"/>
  <c r="H129" i="4"/>
  <c r="H128"/>
  <c r="G129"/>
  <c r="M8" i="2"/>
  <c r="M192"/>
  <c r="N256"/>
  <c r="G31" i="4"/>
  <c r="N174" i="2"/>
  <c r="N140" s="1"/>
  <c r="N18"/>
  <c r="N8" s="1"/>
  <c r="H152" i="5"/>
  <c r="G228" i="4"/>
  <c r="G229"/>
  <c r="G180"/>
  <c r="H30"/>
  <c r="H181"/>
  <c r="H83"/>
  <c r="H229"/>
  <c r="H157" i="5"/>
  <c r="H221" i="4"/>
  <c r="G159" i="5"/>
  <c r="H208" i="4"/>
  <c r="H155" i="5"/>
  <c r="G216" i="4"/>
  <c r="G96"/>
  <c r="G120"/>
  <c r="J240" i="3"/>
  <c r="F241" i="4"/>
  <c r="I241" s="1"/>
  <c r="G42"/>
  <c r="M174" i="2"/>
  <c r="M140" s="1"/>
  <c r="F66" i="4"/>
  <c r="I66" s="1"/>
  <c r="F131" i="5"/>
  <c r="I131" s="1"/>
  <c r="F158" i="4"/>
  <c r="I158" s="1"/>
  <c r="J36" i="3"/>
  <c r="F50" i="5"/>
  <c r="I50" s="1"/>
  <c r="I116"/>
  <c r="F54"/>
  <c r="I54" s="1"/>
  <c r="F21"/>
  <c r="I21" s="1"/>
  <c r="H42" i="4"/>
  <c r="F17" i="5"/>
  <c r="I17" s="1"/>
  <c r="F24" i="4"/>
  <c r="I24" s="1"/>
  <c r="F20" i="5"/>
  <c r="F27" i="4"/>
  <c r="F16" i="5"/>
  <c r="F23" i="4"/>
  <c r="G16"/>
  <c r="G14" i="5"/>
  <c r="G13" s="1"/>
  <c r="G17" i="4"/>
  <c r="H26"/>
  <c r="H20" i="5"/>
  <c r="H19" s="1"/>
  <c r="H27" i="4"/>
  <c r="G152" i="5"/>
  <c r="H69"/>
  <c r="J46" i="11" s="1"/>
  <c r="G75" i="4"/>
  <c r="G46" i="5"/>
  <c r="G45" s="1"/>
  <c r="G76" i="4"/>
  <c r="G155" i="5"/>
  <c r="H234" i="4"/>
  <c r="H199"/>
  <c r="H146" i="5"/>
  <c r="H145" s="1"/>
  <c r="H200" i="4"/>
  <c r="G26"/>
  <c r="G20" i="5"/>
  <c r="G19" s="1"/>
  <c r="G27" i="4"/>
  <c r="F37" i="5"/>
  <c r="F59" i="4"/>
  <c r="F48" i="5"/>
  <c r="F78" i="4"/>
  <c r="H22"/>
  <c r="H16" i="5"/>
  <c r="H15" s="1"/>
  <c r="H23" i="4"/>
  <c r="H159" i="5"/>
  <c r="G58" i="4"/>
  <c r="G37" i="5"/>
  <c r="G36" s="1"/>
  <c r="G23" s="1"/>
  <c r="I26" i="11" s="1"/>
  <c r="G59" i="4"/>
  <c r="H120"/>
  <c r="G221"/>
  <c r="G69" i="5"/>
  <c r="I46" i="11" s="1"/>
  <c r="H58" i="4"/>
  <c r="H37" i="5"/>
  <c r="H36" s="1"/>
  <c r="H23" s="1"/>
  <c r="J26" i="11" s="1"/>
  <c r="H59" i="4"/>
  <c r="F18" i="5"/>
  <c r="I18" s="1"/>
  <c r="F25" i="4"/>
  <c r="I25" s="1"/>
  <c r="H77"/>
  <c r="H48" i="5"/>
  <c r="H47" s="1"/>
  <c r="H78" i="4"/>
  <c r="F14" i="5"/>
  <c r="F17" i="4"/>
  <c r="F200"/>
  <c r="F146" i="5"/>
  <c r="H49" i="4"/>
  <c r="F40" i="5"/>
  <c r="I40" s="1"/>
  <c r="G77" i="4"/>
  <c r="G48" i="5"/>
  <c r="G47" s="1"/>
  <c r="G78" i="4"/>
  <c r="G22"/>
  <c r="G16" i="5"/>
  <c r="G15" s="1"/>
  <c r="G23" i="4"/>
  <c r="H75"/>
  <c r="H46" i="5"/>
  <c r="H45" s="1"/>
  <c r="H76" i="4"/>
  <c r="G199"/>
  <c r="G200"/>
  <c r="G146" i="5"/>
  <c r="G145" s="1"/>
  <c r="F46"/>
  <c r="F76" i="4"/>
  <c r="J155" i="3"/>
  <c r="F156" i="4"/>
  <c r="I156" s="1"/>
  <c r="F114" i="5"/>
  <c r="I114" s="1"/>
  <c r="H16" i="4"/>
  <c r="H14" i="5"/>
  <c r="H13" s="1"/>
  <c r="H17" i="4"/>
  <c r="G30"/>
  <c r="G65"/>
  <c r="F173"/>
  <c r="I173" s="1"/>
  <c r="F170"/>
  <c r="I170" s="1"/>
  <c r="H180"/>
  <c r="G215"/>
  <c r="H228"/>
  <c r="L7" i="2"/>
  <c r="K18"/>
  <c r="J18" s="1"/>
  <c r="K174"/>
  <c r="J174" s="1"/>
  <c r="K461"/>
  <c r="J461" s="1"/>
  <c r="K128"/>
  <c r="J128" s="1"/>
  <c r="K9"/>
  <c r="J9" s="1"/>
  <c r="F128" i="5" l="1"/>
  <c r="I128" s="1"/>
  <c r="J179" i="3"/>
  <c r="J99"/>
  <c r="G163"/>
  <c r="J163" s="1"/>
  <c r="J164"/>
  <c r="F122" i="5"/>
  <c r="F164" i="4"/>
  <c r="I164" s="1"/>
  <c r="F99"/>
  <c r="I99" s="1"/>
  <c r="F73" i="5"/>
  <c r="F72" s="1"/>
  <c r="I72" s="1"/>
  <c r="I76" i="4"/>
  <c r="J16" i="3"/>
  <c r="J58"/>
  <c r="J199"/>
  <c r="I17" i="4"/>
  <c r="I14" i="5"/>
  <c r="J26" i="3"/>
  <c r="J77"/>
  <c r="F28" i="4"/>
  <c r="I28" s="1"/>
  <c r="I48" i="5"/>
  <c r="J214" i="3"/>
  <c r="J180"/>
  <c r="J181"/>
  <c r="I20" i="5"/>
  <c r="F98" i="4"/>
  <c r="I98" s="1"/>
  <c r="J98" i="3"/>
  <c r="I59" i="4"/>
  <c r="I16" i="5"/>
  <c r="F216" i="4"/>
  <c r="I216" s="1"/>
  <c r="J208" i="3"/>
  <c r="J209"/>
  <c r="I23" i="4"/>
  <c r="I200"/>
  <c r="B13" i="8"/>
  <c r="J101" i="3"/>
  <c r="I146" i="5"/>
  <c r="I78" i="4"/>
  <c r="I37" i="5"/>
  <c r="J22" i="3"/>
  <c r="I27" i="4"/>
  <c r="J89" i="3"/>
  <c r="J75"/>
  <c r="I46" i="5"/>
  <c r="F149"/>
  <c r="I149" s="1"/>
  <c r="F203" i="4"/>
  <c r="I203" s="1"/>
  <c r="F110"/>
  <c r="I110" s="1"/>
  <c r="I24" i="12"/>
  <c r="I21" s="1"/>
  <c r="I23" i="11"/>
  <c r="K46"/>
  <c r="J43"/>
  <c r="J38" s="1"/>
  <c r="J41"/>
  <c r="J44" i="12"/>
  <c r="K61" i="11"/>
  <c r="J58"/>
  <c r="J59" i="12"/>
  <c r="J56" s="1"/>
  <c r="I59"/>
  <c r="I56" s="1"/>
  <c r="I58" i="11"/>
  <c r="I43"/>
  <c r="I38" s="1"/>
  <c r="I41"/>
  <c r="I44" i="12"/>
  <c r="K26" i="11"/>
  <c r="J23"/>
  <c r="J24" i="12"/>
  <c r="J21" s="1"/>
  <c r="F56" i="5"/>
  <c r="I56" s="1"/>
  <c r="J151" i="3"/>
  <c r="F152" i="4"/>
  <c r="I152" s="1"/>
  <c r="F110" i="5"/>
  <c r="I110" s="1"/>
  <c r="F111"/>
  <c r="I111" s="1"/>
  <c r="F153" i="4"/>
  <c r="I153" s="1"/>
  <c r="J95" i="3"/>
  <c r="F31" i="4"/>
  <c r="I31" s="1"/>
  <c r="F168"/>
  <c r="I168" s="1"/>
  <c r="F124" i="5"/>
  <c r="I124" s="1"/>
  <c r="F137" i="4"/>
  <c r="I137" s="1"/>
  <c r="F82" i="5"/>
  <c r="I82" s="1"/>
  <c r="F24"/>
  <c r="I24" s="1"/>
  <c r="F209" i="4"/>
  <c r="I209" s="1"/>
  <c r="F26"/>
  <c r="I26" s="1"/>
  <c r="F178"/>
  <c r="I178" s="1"/>
  <c r="F123"/>
  <c r="I123" s="1"/>
  <c r="J221" i="3"/>
  <c r="F161" i="4"/>
  <c r="I161" s="1"/>
  <c r="J65" i="3"/>
  <c r="F176" i="4"/>
  <c r="I176" s="1"/>
  <c r="F141" i="5"/>
  <c r="I141" s="1"/>
  <c r="J186" i="3"/>
  <c r="F51" i="4"/>
  <c r="I51" s="1"/>
  <c r="F45"/>
  <c r="I45" s="1"/>
  <c r="F46" i="12"/>
  <c r="E46" s="1"/>
  <c r="E49"/>
  <c r="F60" i="5"/>
  <c r="I60" s="1"/>
  <c r="F206" i="4"/>
  <c r="I206" s="1"/>
  <c r="F47"/>
  <c r="I47" s="1"/>
  <c r="F96"/>
  <c r="I96" s="1"/>
  <c r="G58" i="5"/>
  <c r="I58" s="1"/>
  <c r="F43" i="4"/>
  <c r="I43" s="1"/>
  <c r="F208"/>
  <c r="F84"/>
  <c r="I84" s="1"/>
  <c r="F131"/>
  <c r="I131" s="1"/>
  <c r="F101"/>
  <c r="I101" s="1"/>
  <c r="F49"/>
  <c r="I49" s="1"/>
  <c r="F58"/>
  <c r="I58" s="1"/>
  <c r="F107" i="5"/>
  <c r="I107" s="1"/>
  <c r="F181" i="4"/>
  <c r="I181" s="1"/>
  <c r="F88" i="5"/>
  <c r="I88" s="1"/>
  <c r="F121" i="4"/>
  <c r="I121" s="1"/>
  <c r="J228" i="3"/>
  <c r="F166" i="4"/>
  <c r="I166" s="1"/>
  <c r="F222"/>
  <c r="I222" s="1"/>
  <c r="F62" i="5"/>
  <c r="I62" s="1"/>
  <c r="F126"/>
  <c r="I126" s="1"/>
  <c r="F155"/>
  <c r="I155" s="1"/>
  <c r="F119"/>
  <c r="I119" s="1"/>
  <c r="F84"/>
  <c r="I84" s="1"/>
  <c r="F114" i="4"/>
  <c r="I114" s="1"/>
  <c r="F70" i="5"/>
  <c r="I70" s="1"/>
  <c r="F26"/>
  <c r="I26" s="1"/>
  <c r="F229" i="4"/>
  <c r="I229" s="1"/>
  <c r="F90" i="5"/>
  <c r="I90" s="1"/>
  <c r="F136"/>
  <c r="I136" s="1"/>
  <c r="F92"/>
  <c r="I92" s="1"/>
  <c r="F34"/>
  <c r="I34" s="1"/>
  <c r="F94"/>
  <c r="I94" s="1"/>
  <c r="F129" i="4"/>
  <c r="I129" s="1"/>
  <c r="F235"/>
  <c r="I235" s="1"/>
  <c r="F98" i="5"/>
  <c r="I98" s="1"/>
  <c r="F64"/>
  <c r="I64" s="1"/>
  <c r="F159"/>
  <c r="I159" s="1"/>
  <c r="F157"/>
  <c r="I157" s="1"/>
  <c r="F135" i="4"/>
  <c r="I135" s="1"/>
  <c r="F32" i="5"/>
  <c r="I32" s="1"/>
  <c r="F28"/>
  <c r="I28" s="1"/>
  <c r="F149" i="4"/>
  <c r="I149" s="1"/>
  <c r="F75" i="5"/>
  <c r="I75" s="1"/>
  <c r="F86"/>
  <c r="I86" s="1"/>
  <c r="F30"/>
  <c r="I30" s="1"/>
  <c r="F69" i="4"/>
  <c r="I69" s="1"/>
  <c r="J120" i="3"/>
  <c r="F187" i="4"/>
  <c r="I187" s="1"/>
  <c r="F43" i="5"/>
  <c r="I43" s="1"/>
  <c r="F133" i="4"/>
  <c r="I133" s="1"/>
  <c r="F52" i="5"/>
  <c r="I52" s="1"/>
  <c r="J42" i="3"/>
  <c r="F134" i="5"/>
  <c r="I134" s="1"/>
  <c r="J83" i="3"/>
  <c r="J128"/>
  <c r="J518" i="2"/>
  <c r="K517"/>
  <c r="J517" s="1"/>
  <c r="J529"/>
  <c r="K528"/>
  <c r="J528" s="1"/>
  <c r="K541"/>
  <c r="J541" s="1"/>
  <c r="J542"/>
  <c r="K256"/>
  <c r="J256" s="1"/>
  <c r="J309"/>
  <c r="J193"/>
  <c r="K192"/>
  <c r="J192" s="1"/>
  <c r="F152" i="5"/>
  <c r="I152" s="1"/>
  <c r="F89" i="4"/>
  <c r="H82"/>
  <c r="G234"/>
  <c r="G89"/>
  <c r="G108"/>
  <c r="F240"/>
  <c r="I240" s="1"/>
  <c r="G41"/>
  <c r="M7" i="2"/>
  <c r="N7"/>
  <c r="G95" i="4"/>
  <c r="H94"/>
  <c r="H144" i="5"/>
  <c r="G119" i="4"/>
  <c r="H143"/>
  <c r="F36"/>
  <c r="I36" s="1"/>
  <c r="G143"/>
  <c r="H154" i="5"/>
  <c r="G154"/>
  <c r="H65" i="4"/>
  <c r="G128"/>
  <c r="H198"/>
  <c r="H215"/>
  <c r="F199"/>
  <c r="I199" s="1"/>
  <c r="J239" i="3"/>
  <c r="H109" i="4"/>
  <c r="H21"/>
  <c r="G208"/>
  <c r="H220"/>
  <c r="H89"/>
  <c r="G83"/>
  <c r="J35" i="3"/>
  <c r="G144" i="4"/>
  <c r="H233"/>
  <c r="G144" i="5"/>
  <c r="H68"/>
  <c r="F113"/>
  <c r="I113" s="1"/>
  <c r="F145"/>
  <c r="I145" s="1"/>
  <c r="F36"/>
  <c r="I36" s="1"/>
  <c r="G68"/>
  <c r="F19"/>
  <c r="I19" s="1"/>
  <c r="F75" i="4"/>
  <c r="I75" s="1"/>
  <c r="F16"/>
  <c r="I16" s="1"/>
  <c r="F77"/>
  <c r="I77" s="1"/>
  <c r="F45" i="5"/>
  <c r="I45" s="1"/>
  <c r="G56" i="11"/>
  <c r="G58"/>
  <c r="F13" i="5"/>
  <c r="I13" s="1"/>
  <c r="G21" i="12"/>
  <c r="G23" i="11"/>
  <c r="F47" i="5"/>
  <c r="I47" s="1"/>
  <c r="G63" i="11"/>
  <c r="G61" i="12"/>
  <c r="F155" i="4"/>
  <c r="I155" s="1"/>
  <c r="H39" i="5"/>
  <c r="J31" i="11" s="1"/>
  <c r="H80" i="5"/>
  <c r="G39"/>
  <c r="I31" i="11" s="1"/>
  <c r="G12" i="5"/>
  <c r="I21" i="11" s="1"/>
  <c r="I19" i="12" s="1"/>
  <c r="H119" i="4"/>
  <c r="H12" i="5"/>
  <c r="J21" i="11" s="1"/>
  <c r="G74" i="4"/>
  <c r="G80" i="5"/>
  <c r="F15"/>
  <c r="I15" s="1"/>
  <c r="G88" i="4"/>
  <c r="G214"/>
  <c r="H227"/>
  <c r="F22"/>
  <c r="I22" s="1"/>
  <c r="G64"/>
  <c r="G233"/>
  <c r="H108"/>
  <c r="H64"/>
  <c r="H214"/>
  <c r="G94"/>
  <c r="G127"/>
  <c r="G82"/>
  <c r="K8" i="2"/>
  <c r="J8" s="1"/>
  <c r="K140"/>
  <c r="J140" s="1"/>
  <c r="K460"/>
  <c r="J460" s="1"/>
  <c r="K127"/>
  <c r="J127" s="1"/>
  <c r="G144" i="3" l="1"/>
  <c r="G143" s="1"/>
  <c r="G142" s="1"/>
  <c r="G141" s="1"/>
  <c r="G116" s="1"/>
  <c r="G10" s="1"/>
  <c r="G249" s="1"/>
  <c r="F163" i="4"/>
  <c r="I163" s="1"/>
  <c r="I122" i="5"/>
  <c r="F121"/>
  <c r="I121" s="1"/>
  <c r="I73"/>
  <c r="J215" i="3"/>
  <c r="J74"/>
  <c r="J57"/>
  <c r="F215" i="4"/>
  <c r="I215" s="1"/>
  <c r="J198" i="3"/>
  <c r="I89" i="4"/>
  <c r="K21" i="11"/>
  <c r="K19" i="12" s="1"/>
  <c r="J19"/>
  <c r="F30" i="4"/>
  <c r="I30" s="1"/>
  <c r="J30" i="3"/>
  <c r="F88" i="4"/>
  <c r="J88" i="3"/>
  <c r="J108"/>
  <c r="J109"/>
  <c r="F180" i="4"/>
  <c r="I180" s="1"/>
  <c r="J233" i="3"/>
  <c r="J234"/>
  <c r="J15"/>
  <c r="J21"/>
  <c r="I208" i="4"/>
  <c r="F109" i="5"/>
  <c r="I109" s="1"/>
  <c r="J76" i="11"/>
  <c r="K76" s="1"/>
  <c r="I41" i="12"/>
  <c r="I36" s="1"/>
  <c r="I39"/>
  <c r="K23" i="11"/>
  <c r="K24" i="12"/>
  <c r="K21" s="1"/>
  <c r="K44"/>
  <c r="K43" i="11"/>
  <c r="K38" s="1"/>
  <c r="K41"/>
  <c r="K31"/>
  <c r="J29" i="12"/>
  <c r="J26" s="1"/>
  <c r="J28" i="11"/>
  <c r="J81"/>
  <c r="J41" i="12"/>
  <c r="J36" s="1"/>
  <c r="J39"/>
  <c r="I28" i="11"/>
  <c r="I29" i="12"/>
  <c r="I26" s="1"/>
  <c r="K58" i="11"/>
  <c r="K59" i="12"/>
  <c r="K56" s="1"/>
  <c r="G73" i="11"/>
  <c r="I76"/>
  <c r="I73" s="1"/>
  <c r="G78"/>
  <c r="I81"/>
  <c r="F151" i="4"/>
  <c r="I151" s="1"/>
  <c r="F81" i="5"/>
  <c r="F154"/>
  <c r="J227" i="3"/>
  <c r="J185"/>
  <c r="F186" i="4"/>
  <c r="I186" s="1"/>
  <c r="F65"/>
  <c r="I65" s="1"/>
  <c r="F228"/>
  <c r="I228" s="1"/>
  <c r="F140" i="5"/>
  <c r="I140" s="1"/>
  <c r="F214" i="4"/>
  <c r="I214" s="1"/>
  <c r="B14" i="8"/>
  <c r="B11" s="1"/>
  <c r="B10" s="1"/>
  <c r="B9" s="1"/>
  <c r="B8" s="1"/>
  <c r="G49" i="5"/>
  <c r="F42" i="4"/>
  <c r="I42" s="1"/>
  <c r="F234"/>
  <c r="I234" s="1"/>
  <c r="J220" i="3"/>
  <c r="F221" i="4"/>
  <c r="I221" s="1"/>
  <c r="F83"/>
  <c r="I83" s="1"/>
  <c r="F74"/>
  <c r="J56" i="3"/>
  <c r="F120" i="4"/>
  <c r="I120" s="1"/>
  <c r="F49" i="5"/>
  <c r="F69"/>
  <c r="J94" i="3"/>
  <c r="F95" i="4"/>
  <c r="I95" s="1"/>
  <c r="F198"/>
  <c r="J41" i="3"/>
  <c r="J82"/>
  <c r="J119"/>
  <c r="F109" i="4"/>
  <c r="I109" s="1"/>
  <c r="F128"/>
  <c r="I128" s="1"/>
  <c r="H81"/>
  <c r="G40"/>
  <c r="G227"/>
  <c r="H93"/>
  <c r="J213" i="3"/>
  <c r="G107" i="4"/>
  <c r="H88"/>
  <c r="H127"/>
  <c r="H20"/>
  <c r="H74"/>
  <c r="H197"/>
  <c r="G185"/>
  <c r="F239"/>
  <c r="I239" s="1"/>
  <c r="H185"/>
  <c r="H57"/>
  <c r="G21"/>
  <c r="J238" i="3"/>
  <c r="H143" i="5"/>
  <c r="H15" i="4"/>
  <c r="G76" i="12"/>
  <c r="F57" i="4"/>
  <c r="H87"/>
  <c r="J34" i="3"/>
  <c r="H41" i="4"/>
  <c r="F35"/>
  <c r="I35" s="1"/>
  <c r="G143" i="5"/>
  <c r="H219" i="4"/>
  <c r="G57"/>
  <c r="G220"/>
  <c r="G198"/>
  <c r="F39" i="5"/>
  <c r="F21" i="4"/>
  <c r="G71" i="11"/>
  <c r="G71" i="12"/>
  <c r="F144" i="5"/>
  <c r="I144" s="1"/>
  <c r="G53" i="11"/>
  <c r="G18"/>
  <c r="F23" i="5"/>
  <c r="I23" s="1"/>
  <c r="I64" i="12"/>
  <c r="I56" i="11"/>
  <c r="I63"/>
  <c r="I53" s="1"/>
  <c r="G43"/>
  <c r="G38" s="1"/>
  <c r="G41"/>
  <c r="J14" i="3"/>
  <c r="G28" i="11"/>
  <c r="G26" i="12"/>
  <c r="G56"/>
  <c r="G51" s="1"/>
  <c r="G54"/>
  <c r="F15" i="4"/>
  <c r="F12" i="5"/>
  <c r="I12" s="1"/>
  <c r="H11"/>
  <c r="G15" i="4"/>
  <c r="G20"/>
  <c r="H106"/>
  <c r="H107"/>
  <c r="G213"/>
  <c r="H226"/>
  <c r="G226"/>
  <c r="G231"/>
  <c r="G232"/>
  <c r="G56"/>
  <c r="H14"/>
  <c r="G126"/>
  <c r="H62"/>
  <c r="H63"/>
  <c r="H126"/>
  <c r="G81"/>
  <c r="G92"/>
  <c r="G93"/>
  <c r="G183"/>
  <c r="G184"/>
  <c r="H56"/>
  <c r="G62"/>
  <c r="G63"/>
  <c r="H73"/>
  <c r="G14"/>
  <c r="G218"/>
  <c r="G219"/>
  <c r="H183"/>
  <c r="H184"/>
  <c r="H213"/>
  <c r="G86"/>
  <c r="G87"/>
  <c r="K7" i="2"/>
  <c r="J7" s="1"/>
  <c r="J144" i="3" l="1"/>
  <c r="I15" i="4"/>
  <c r="F108"/>
  <c r="I108" s="1"/>
  <c r="G68" i="11"/>
  <c r="I198" i="4"/>
  <c r="J73" i="3"/>
  <c r="I74" i="4"/>
  <c r="I21"/>
  <c r="J107" i="3"/>
  <c r="J197"/>
  <c r="F127" i="4"/>
  <c r="I127" s="1"/>
  <c r="J127" i="3"/>
  <c r="J63"/>
  <c r="J64"/>
  <c r="F87" i="4"/>
  <c r="I87" s="1"/>
  <c r="J87" i="3"/>
  <c r="I88" i="4"/>
  <c r="H61" i="11"/>
  <c r="H59" i="12" s="1"/>
  <c r="I81" i="5"/>
  <c r="H36" i="11"/>
  <c r="H33" s="1"/>
  <c r="I49" i="5"/>
  <c r="H81" i="11"/>
  <c r="I154" i="5"/>
  <c r="I57" i="4"/>
  <c r="H46" i="11"/>
  <c r="H44" i="12" s="1"/>
  <c r="H39" s="1"/>
  <c r="I69" i="5"/>
  <c r="F233" i="4"/>
  <c r="I233" s="1"/>
  <c r="H31" i="11"/>
  <c r="H28" s="1"/>
  <c r="I39" i="5"/>
  <c r="J20" i="3"/>
  <c r="F232" i="4"/>
  <c r="F102" i="5"/>
  <c r="K81" i="11"/>
  <c r="J78"/>
  <c r="J79" i="12"/>
  <c r="J76" s="1"/>
  <c r="H26" i="11"/>
  <c r="G16"/>
  <c r="I36"/>
  <c r="K39" i="12"/>
  <c r="K41"/>
  <c r="K36" s="1"/>
  <c r="H76" i="11"/>
  <c r="H21"/>
  <c r="H19" i="12" s="1"/>
  <c r="K28" i="11"/>
  <c r="K29" i="12"/>
  <c r="K26" s="1"/>
  <c r="I78" i="11"/>
  <c r="I68" s="1"/>
  <c r="I79" i="12"/>
  <c r="I76" s="1"/>
  <c r="F144" i="4"/>
  <c r="I144" s="1"/>
  <c r="J143" i="3"/>
  <c r="J226"/>
  <c r="F227" i="4"/>
  <c r="I227" s="1"/>
  <c r="H142"/>
  <c r="H141"/>
  <c r="G142"/>
  <c r="G141"/>
  <c r="J55" i="3"/>
  <c r="G11" i="5"/>
  <c r="F185" i="4"/>
  <c r="I185" s="1"/>
  <c r="F64"/>
  <c r="I64" s="1"/>
  <c r="F197"/>
  <c r="F56"/>
  <c r="I56" s="1"/>
  <c r="J40" i="3"/>
  <c r="F220" i="4"/>
  <c r="I220" s="1"/>
  <c r="J219" i="3"/>
  <c r="F58" i="11"/>
  <c r="F82" i="4"/>
  <c r="I82" s="1"/>
  <c r="F73"/>
  <c r="F119"/>
  <c r="I119" s="1"/>
  <c r="F20"/>
  <c r="I20" s="1"/>
  <c r="F78" i="11"/>
  <c r="J126" i="3"/>
  <c r="F39" i="12"/>
  <c r="J93" i="3"/>
  <c r="G31" i="12"/>
  <c r="G33" i="11"/>
  <c r="G13" s="1"/>
  <c r="F143" i="5"/>
  <c r="I143" s="1"/>
  <c r="J33" i="11"/>
  <c r="J34" i="12"/>
  <c r="J31" s="1"/>
  <c r="H118" i="4"/>
  <c r="H117"/>
  <c r="G118"/>
  <c r="J81" i="3"/>
  <c r="F94" i="4"/>
  <c r="I94" s="1"/>
  <c r="F68" i="5"/>
  <c r="I68" s="1"/>
  <c r="F41" i="4"/>
  <c r="I41" s="1"/>
  <c r="J118" i="3"/>
  <c r="G39" i="4"/>
  <c r="H19"/>
  <c r="H92"/>
  <c r="J212" i="3"/>
  <c r="F213" i="4"/>
  <c r="I213" s="1"/>
  <c r="J237" i="3"/>
  <c r="F238" i="4"/>
  <c r="I238" s="1"/>
  <c r="G106"/>
  <c r="H39"/>
  <c r="H40"/>
  <c r="H196"/>
  <c r="H232"/>
  <c r="I74" i="12"/>
  <c r="I71" i="11"/>
  <c r="J74" i="12"/>
  <c r="J33" i="3"/>
  <c r="H231" i="4"/>
  <c r="G66" i="12"/>
  <c r="F73" i="11"/>
  <c r="H86" i="4"/>
  <c r="F34"/>
  <c r="I34" s="1"/>
  <c r="G197"/>
  <c r="J13" i="3"/>
  <c r="H218" i="4"/>
  <c r="G69" i="12"/>
  <c r="G11" i="11"/>
  <c r="G73" i="4"/>
  <c r="I18" i="11"/>
  <c r="G16" i="12"/>
  <c r="J56" i="11"/>
  <c r="J64" i="12"/>
  <c r="J63" i="11"/>
  <c r="J53" s="1"/>
  <c r="G41" i="12"/>
  <c r="G36" s="1"/>
  <c r="G39"/>
  <c r="I61"/>
  <c r="I51" s="1"/>
  <c r="I54"/>
  <c r="F14" i="4"/>
  <c r="I14" s="1"/>
  <c r="F11" i="5"/>
  <c r="H72" i="4"/>
  <c r="G125"/>
  <c r="G196"/>
  <c r="G10" i="5"/>
  <c r="G9" s="1"/>
  <c r="G13" i="4"/>
  <c r="G212"/>
  <c r="G211"/>
  <c r="G225"/>
  <c r="G224"/>
  <c r="G80"/>
  <c r="H55"/>
  <c r="H212"/>
  <c r="H10" i="5"/>
  <c r="H9" s="1"/>
  <c r="H13" i="4"/>
  <c r="G19"/>
  <c r="H125"/>
  <c r="G55"/>
  <c r="H225"/>
  <c r="H43" i="11" l="1"/>
  <c r="H38" s="1"/>
  <c r="H41" i="12"/>
  <c r="H36" s="1"/>
  <c r="H58" i="11"/>
  <c r="J19" i="3"/>
  <c r="H29" i="12"/>
  <c r="H26" s="1"/>
  <c r="J72" i="3"/>
  <c r="I232" i="4"/>
  <c r="G8" i="11"/>
  <c r="F63" i="4"/>
  <c r="I63" s="1"/>
  <c r="I11" i="5"/>
  <c r="I197" i="4"/>
  <c r="H34" i="12"/>
  <c r="H31" s="1"/>
  <c r="F107" i="4"/>
  <c r="I107" s="1"/>
  <c r="J106" i="3"/>
  <c r="H79" i="12"/>
  <c r="H76" s="1"/>
  <c r="H78" i="11"/>
  <c r="I73" i="4"/>
  <c r="F184"/>
  <c r="I184" s="1"/>
  <c r="J184" i="3"/>
  <c r="F86" i="4"/>
  <c r="I86" s="1"/>
  <c r="J86" i="3"/>
  <c r="J232"/>
  <c r="J62"/>
  <c r="H41" i="11"/>
  <c r="F196" i="4"/>
  <c r="I196" s="1"/>
  <c r="J196" i="3"/>
  <c r="H66" i="11"/>
  <c r="H56" s="1"/>
  <c r="I102" i="5"/>
  <c r="I69" i="12"/>
  <c r="I34"/>
  <c r="I31" s="1"/>
  <c r="I33" i="11"/>
  <c r="I13" s="1"/>
  <c r="I8" s="1"/>
  <c r="H73"/>
  <c r="H71"/>
  <c r="H74" i="12"/>
  <c r="H24"/>
  <c r="H21" s="1"/>
  <c r="H23" i="11"/>
  <c r="H16"/>
  <c r="H18"/>
  <c r="I16"/>
  <c r="I11" s="1"/>
  <c r="K78"/>
  <c r="K79" i="12"/>
  <c r="K76" s="1"/>
  <c r="H56"/>
  <c r="F143" i="4"/>
  <c r="I143" s="1"/>
  <c r="J142" i="3"/>
  <c r="J225"/>
  <c r="F226" i="4"/>
  <c r="I226" s="1"/>
  <c r="F68" i="11"/>
  <c r="E81"/>
  <c r="E78" s="1"/>
  <c r="F55" i="4"/>
  <c r="I55" s="1"/>
  <c r="J183" i="3"/>
  <c r="F80" i="5"/>
  <c r="I80" s="1"/>
  <c r="F43" i="11"/>
  <c r="F38" s="1"/>
  <c r="E59" i="12"/>
  <c r="F41" i="11"/>
  <c r="E44" i="12"/>
  <c r="E46" i="11"/>
  <c r="E41" s="1"/>
  <c r="E61"/>
  <c r="E58" s="1"/>
  <c r="F72" i="4"/>
  <c r="F126"/>
  <c r="I126" s="1"/>
  <c r="J125" i="3"/>
  <c r="F40" i="4"/>
  <c r="I40" s="1"/>
  <c r="E31" i="11"/>
  <c r="E28" s="1"/>
  <c r="J92" i="3"/>
  <c r="F76" i="12"/>
  <c r="F93" i="4"/>
  <c r="I93" s="1"/>
  <c r="F26" i="12"/>
  <c r="F19" i="4"/>
  <c r="I19" s="1"/>
  <c r="F212"/>
  <c r="I212" s="1"/>
  <c r="F219"/>
  <c r="I219" s="1"/>
  <c r="G14" i="12"/>
  <c r="G9" s="1"/>
  <c r="J80" i="3"/>
  <c r="G11" i="12"/>
  <c r="G6" s="1"/>
  <c r="F28" i="11"/>
  <c r="J39" i="3"/>
  <c r="F41" i="12"/>
  <c r="F36" s="1"/>
  <c r="E36" s="1"/>
  <c r="K33" i="11"/>
  <c r="K34" i="12"/>
  <c r="K31" s="1"/>
  <c r="E36" i="11"/>
  <c r="E33" s="1"/>
  <c r="H116" i="4"/>
  <c r="F118"/>
  <c r="I118" s="1"/>
  <c r="J117" i="3"/>
  <c r="G116" i="4"/>
  <c r="G117"/>
  <c r="F81"/>
  <c r="I81" s="1"/>
  <c r="F33" i="11"/>
  <c r="G79" i="4"/>
  <c r="H80"/>
  <c r="H18"/>
  <c r="H224"/>
  <c r="J73" i="11"/>
  <c r="J68" s="1"/>
  <c r="J71"/>
  <c r="J12" i="3"/>
  <c r="F13" i="4"/>
  <c r="I13" s="1"/>
  <c r="F237"/>
  <c r="I237" s="1"/>
  <c r="K73" i="11"/>
  <c r="I71" i="12"/>
  <c r="I66" s="1"/>
  <c r="H211" i="4"/>
  <c r="F33"/>
  <c r="I33" s="1"/>
  <c r="G71"/>
  <c r="G72"/>
  <c r="F71" i="12"/>
  <c r="F71" i="11"/>
  <c r="H79" i="4"/>
  <c r="J54" i="12"/>
  <c r="J61"/>
  <c r="J51" s="1"/>
  <c r="F23" i="11"/>
  <c r="E26"/>
  <c r="E23" s="1"/>
  <c r="J18"/>
  <c r="J13" s="1"/>
  <c r="J16"/>
  <c r="K64" i="12"/>
  <c r="K63" i="11"/>
  <c r="K53" s="1"/>
  <c r="K56"/>
  <c r="J69" i="12"/>
  <c r="J71"/>
  <c r="J66" s="1"/>
  <c r="E39"/>
  <c r="F18" i="11"/>
  <c r="F16"/>
  <c r="I16" i="12"/>
  <c r="H61" i="4"/>
  <c r="H71"/>
  <c r="H12"/>
  <c r="G53"/>
  <c r="G54"/>
  <c r="G12"/>
  <c r="G194"/>
  <c r="G195"/>
  <c r="H53"/>
  <c r="H54"/>
  <c r="G18"/>
  <c r="K68" i="11" l="1"/>
  <c r="E26" i="12"/>
  <c r="E29"/>
  <c r="J18" i="3"/>
  <c r="J71"/>
  <c r="F62" i="4"/>
  <c r="I62" s="1"/>
  <c r="F106"/>
  <c r="I106" s="1"/>
  <c r="J53" i="3"/>
  <c r="J54"/>
  <c r="H64" i="12"/>
  <c r="H61" s="1"/>
  <c r="H51" s="1"/>
  <c r="H63" i="11"/>
  <c r="H53" s="1"/>
  <c r="J211" i="3"/>
  <c r="J218"/>
  <c r="J231"/>
  <c r="F231" i="4"/>
  <c r="I231" s="1"/>
  <c r="H68" i="11"/>
  <c r="F194" i="4"/>
  <c r="J195" i="3"/>
  <c r="I72" i="4"/>
  <c r="H69" i="12"/>
  <c r="H71"/>
  <c r="H66" s="1"/>
  <c r="E76"/>
  <c r="I14"/>
  <c r="I9" s="1"/>
  <c r="H11" i="11"/>
  <c r="H16" i="12"/>
  <c r="H11" s="1"/>
  <c r="H14"/>
  <c r="I11"/>
  <c r="I6" s="1"/>
  <c r="H13" i="11"/>
  <c r="J141" i="3"/>
  <c r="F142" i="4"/>
  <c r="I142" s="1"/>
  <c r="F225"/>
  <c r="I225" s="1"/>
  <c r="J224" i="3"/>
  <c r="F117" i="4"/>
  <c r="I117" s="1"/>
  <c r="F195"/>
  <c r="E43" i="11"/>
  <c r="E38" s="1"/>
  <c r="F54" i="4"/>
  <c r="I54" s="1"/>
  <c r="F183"/>
  <c r="I183" s="1"/>
  <c r="J79" i="3"/>
  <c r="F10" i="5"/>
  <c r="I10" s="1"/>
  <c r="F56" i="11"/>
  <c r="F11" s="1"/>
  <c r="F63"/>
  <c r="F53" s="1"/>
  <c r="E41" i="12"/>
  <c r="E66" i="11"/>
  <c r="E63" s="1"/>
  <c r="E53" s="1"/>
  <c r="F56" i="12"/>
  <c r="E56" s="1"/>
  <c r="F218" i="4"/>
  <c r="I218" s="1"/>
  <c r="F71"/>
  <c r="I71" s="1"/>
  <c r="F80"/>
  <c r="I80" s="1"/>
  <c r="F39"/>
  <c r="I39" s="1"/>
  <c r="E79" i="12"/>
  <c r="F92" i="4"/>
  <c r="I92" s="1"/>
  <c r="F125"/>
  <c r="I125" s="1"/>
  <c r="E34" i="12"/>
  <c r="K74"/>
  <c r="E74" s="1"/>
  <c r="F31"/>
  <c r="E31" s="1"/>
  <c r="H11" i="4"/>
  <c r="F12"/>
  <c r="I12" s="1"/>
  <c r="E76" i="11"/>
  <c r="E73" s="1"/>
  <c r="E68" s="1"/>
  <c r="K71"/>
  <c r="J8"/>
  <c r="J11"/>
  <c r="H194" i="4"/>
  <c r="H195"/>
  <c r="G61"/>
  <c r="F18"/>
  <c r="I18" s="1"/>
  <c r="F69" i="12"/>
  <c r="F13" i="11"/>
  <c r="E24" i="12"/>
  <c r="F21"/>
  <c r="E21" s="1"/>
  <c r="E21" i="11"/>
  <c r="E19" i="12"/>
  <c r="K18" i="11"/>
  <c r="K13" s="1"/>
  <c r="K16"/>
  <c r="F66" i="12"/>
  <c r="K54"/>
  <c r="K61"/>
  <c r="J16"/>
  <c r="J11" s="1"/>
  <c r="J6" s="1"/>
  <c r="J14"/>
  <c r="J9" s="1"/>
  <c r="F16"/>
  <c r="F14"/>
  <c r="G11" i="4"/>
  <c r="K8" i="11" l="1"/>
  <c r="F211" i="4"/>
  <c r="I211" s="1"/>
  <c r="I195"/>
  <c r="J11" i="3"/>
  <c r="H54" i="12"/>
  <c r="H9" s="1"/>
  <c r="J61" i="3"/>
  <c r="F53" i="4"/>
  <c r="I53" s="1"/>
  <c r="J194" i="3"/>
  <c r="H8" i="11"/>
  <c r="I194" i="4"/>
  <c r="H6" i="12"/>
  <c r="J116" i="3"/>
  <c r="F141" i="4"/>
  <c r="I141" s="1"/>
  <c r="F224"/>
  <c r="I224" s="1"/>
  <c r="F8" i="11"/>
  <c r="F9" i="5"/>
  <c r="I9" s="1"/>
  <c r="F79" i="4"/>
  <c r="I79" s="1"/>
  <c r="E56" i="11"/>
  <c r="F61" i="12"/>
  <c r="F51" s="1"/>
  <c r="F54"/>
  <c r="F9" s="1"/>
  <c r="E64"/>
  <c r="F61" i="4"/>
  <c r="I61" s="1"/>
  <c r="F11"/>
  <c r="I11" s="1"/>
  <c r="K69" i="12"/>
  <c r="E69" s="1"/>
  <c r="K71"/>
  <c r="K66" s="1"/>
  <c r="E66" s="1"/>
  <c r="E71" i="11"/>
  <c r="K11"/>
  <c r="F30" i="6"/>
  <c r="F29" s="1"/>
  <c r="F28" s="1"/>
  <c r="F23" s="1"/>
  <c r="F9" s="1"/>
  <c r="E30"/>
  <c r="E29" s="1"/>
  <c r="E28" s="1"/>
  <c r="E23" s="1"/>
  <c r="E9" s="1"/>
  <c r="F11" i="12"/>
  <c r="E16" i="11"/>
  <c r="E18"/>
  <c r="E13" s="1"/>
  <c r="E8" s="1"/>
  <c r="K51" i="12"/>
  <c r="K16"/>
  <c r="K11" s="1"/>
  <c r="K14"/>
  <c r="E14" s="1"/>
  <c r="D31" i="6" l="1"/>
  <c r="D30" s="1"/>
  <c r="G30" s="1"/>
  <c r="F116" i="4"/>
  <c r="I116" s="1"/>
  <c r="E54" i="12"/>
  <c r="E61"/>
  <c r="E51"/>
  <c r="E71"/>
  <c r="E11" i="11"/>
  <c r="H10" i="4"/>
  <c r="H166" i="5"/>
  <c r="G249" i="4"/>
  <c r="G10"/>
  <c r="K9" i="12"/>
  <c r="E9" s="1"/>
  <c r="E11"/>
  <c r="F6"/>
  <c r="K6"/>
  <c r="E16"/>
  <c r="G31" i="6" l="1"/>
  <c r="D29"/>
  <c r="D28" s="1"/>
  <c r="F10" i="4"/>
  <c r="I10" s="1"/>
  <c r="J10" i="3"/>
  <c r="H249" i="4"/>
  <c r="G166" i="5"/>
  <c r="E6" i="12"/>
  <c r="F249" i="4" l="1"/>
  <c r="I249" s="1"/>
  <c r="J249" i="3"/>
  <c r="G29" i="6"/>
  <c r="F166" i="5"/>
  <c r="I166" s="1"/>
  <c r="D23" i="6"/>
  <c r="G28"/>
  <c r="G23" l="1"/>
  <c r="D9"/>
  <c r="G9" s="1"/>
</calcChain>
</file>

<file path=xl/sharedStrings.xml><?xml version="1.0" encoding="utf-8"?>
<sst xmlns="http://schemas.openxmlformats.org/spreadsheetml/2006/main" count="6699" uniqueCount="949">
  <si>
    <t>Бюджетная роспись ФОРМИРОВАНИЕ БЮДЖЕТА</t>
  </si>
  <si>
    <t>Единица измерения: руб.</t>
  </si>
  <si>
    <t>Код ведомства</t>
  </si>
  <si>
    <t>Код подраздела (с учетом группировки)</t>
  </si>
  <si>
    <t>Код целевой статьи (с учетом группировки)</t>
  </si>
  <si>
    <t>Код вида расхода (с учетом группировки)</t>
  </si>
  <si>
    <t>Код КОСГУ</t>
  </si>
  <si>
    <t>Код цели</t>
  </si>
  <si>
    <t>Код источника средств</t>
  </si>
  <si>
    <t>Код Направление</t>
  </si>
  <si>
    <t>Наименование Направление</t>
  </si>
  <si>
    <t>Бюджетная роспись (расходы)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</si>
  <si>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</si>
  <si>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</si>
  <si>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</si>
  <si>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</si>
  <si>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</si>
  <si>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</si>
  <si>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</si>
  <si>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</si>
  <si>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</si>
  <si>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</si>
  <si>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</si>
  <si>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</si>
  <si>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</si>
  <si>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</si>
  <si>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914</t>
  </si>
  <si>
    <t>0100</t>
  </si>
  <si>
    <t>0102</t>
  </si>
  <si>
    <t>0110190020</t>
  </si>
  <si>
    <t>100</t>
  </si>
  <si>
    <t>121</t>
  </si>
  <si>
    <t>211</t>
  </si>
  <si>
    <t>138</t>
  </si>
  <si>
    <t>211.02</t>
  </si>
  <si>
    <t>Оплата труда (муниципальные служащие)</t>
  </si>
  <si>
    <t>122</t>
  </si>
  <si>
    <t>212</t>
  </si>
  <si>
    <t>212.01</t>
  </si>
  <si>
    <t>Командировки (суточные)</t>
  </si>
  <si>
    <t>129</t>
  </si>
  <si>
    <t>213</t>
  </si>
  <si>
    <t>213.02</t>
  </si>
  <si>
    <t>Начисления на оплату труда (муниципальные служащие)</t>
  </si>
  <si>
    <t>0104</t>
  </si>
  <si>
    <t>0110190010</t>
  </si>
  <si>
    <t>211.01</t>
  </si>
  <si>
    <t>Оплата труда</t>
  </si>
  <si>
    <t>226</t>
  </si>
  <si>
    <t>226.46</t>
  </si>
  <si>
    <t>Командировки (найм жилого помещения)</t>
  </si>
  <si>
    <t>226.47</t>
  </si>
  <si>
    <t>Командировки (проезд)</t>
  </si>
  <si>
    <t>213.01</t>
  </si>
  <si>
    <t>Начисления на оплату труда</t>
  </si>
  <si>
    <t>200</t>
  </si>
  <si>
    <t>242</t>
  </si>
  <si>
    <t>221</t>
  </si>
  <si>
    <t>221.01</t>
  </si>
  <si>
    <t>Абонентская и повременная оплата междугородней и местной телефонной связи</t>
  </si>
  <si>
    <t>221.02</t>
  </si>
  <si>
    <t>Интернет</t>
  </si>
  <si>
    <t>226.36</t>
  </si>
  <si>
    <t>Услуги в области информационных технологий</t>
  </si>
  <si>
    <t>244</t>
  </si>
  <si>
    <t>221.03</t>
  </si>
  <si>
    <t>Почтовые расходы</t>
  </si>
  <si>
    <t>222</t>
  </si>
  <si>
    <t>222.01</t>
  </si>
  <si>
    <t>Транспортные услуги</t>
  </si>
  <si>
    <t>223</t>
  </si>
  <si>
    <t>223.01</t>
  </si>
  <si>
    <t>Коммунальные услуги (водоснабжение)</t>
  </si>
  <si>
    <t>223.04</t>
  </si>
  <si>
    <t>Коммунальные услуги (канализация)</t>
  </si>
  <si>
    <t>223.08</t>
  </si>
  <si>
    <t>Коммунальные услуги (вывоз ТБО)</t>
  </si>
  <si>
    <t>225</t>
  </si>
  <si>
    <t>225.01</t>
  </si>
  <si>
    <t>Автотранспорт (текущий ремонт)</t>
  </si>
  <si>
    <t>225.02</t>
  </si>
  <si>
    <t>Автотранспорт (технический осмотр и обслуживание)</t>
  </si>
  <si>
    <t>225.07</t>
  </si>
  <si>
    <t>Здания и сооружения (текущий ремонт)</t>
  </si>
  <si>
    <t>225.10</t>
  </si>
  <si>
    <t>Оборудование и инвентарь (текущий ремонт)</t>
  </si>
  <si>
    <t>225.11</t>
  </si>
  <si>
    <t>Оборудование (техническое обслуживание)</t>
  </si>
  <si>
    <t>225.13</t>
  </si>
  <si>
    <t>Оргтехника (заправка и обслуживание)</t>
  </si>
  <si>
    <t>225.17</t>
  </si>
  <si>
    <t>Прочие расходы по содержанию имущества</t>
  </si>
  <si>
    <t>225.19</t>
  </si>
  <si>
    <t>225.26</t>
  </si>
  <si>
    <t>Уборка и вывоз мусора</t>
  </si>
  <si>
    <t>226.10</t>
  </si>
  <si>
    <t>Оплата труда (прочие договоры)</t>
  </si>
  <si>
    <t>226.15</t>
  </si>
  <si>
    <t>Подписка на периодические и справочные издания</t>
  </si>
  <si>
    <t>226.16</t>
  </si>
  <si>
    <t>Приобретение и обслуживание программ</t>
  </si>
  <si>
    <t>226.26</t>
  </si>
  <si>
    <t>Публикация (размещение объявлений)</t>
  </si>
  <si>
    <t>226.39</t>
  </si>
  <si>
    <t>Услуги нотариально-юридические</t>
  </si>
  <si>
    <t>226.42</t>
  </si>
  <si>
    <t>Услуги по охране (ведомственная, вневедомственная, пожарная)</t>
  </si>
  <si>
    <t>226.43</t>
  </si>
  <si>
    <t>Услуги прочие</t>
  </si>
  <si>
    <t>226.45</t>
  </si>
  <si>
    <t>Услуги типографские и полиграфические</t>
  </si>
  <si>
    <t>227</t>
  </si>
  <si>
    <t>227.01</t>
  </si>
  <si>
    <t>Страхование имущества, гражданской ответственности и здоровья</t>
  </si>
  <si>
    <t>297</t>
  </si>
  <si>
    <t>297.05</t>
  </si>
  <si>
    <t>Иные выплаты текущего характера организациям</t>
  </si>
  <si>
    <t>310</t>
  </si>
  <si>
    <t>310.12</t>
  </si>
  <si>
    <t>Офисное оборудование (приобретение и модернизация)</t>
  </si>
  <si>
    <t>310.15</t>
  </si>
  <si>
    <t>Прочие основные средства (приобретение)</t>
  </si>
  <si>
    <t>1102</t>
  </si>
  <si>
    <t>310.03</t>
  </si>
  <si>
    <t>Вычислительная и оргтехника (приобретение)</t>
  </si>
  <si>
    <t>343</t>
  </si>
  <si>
    <t>343.01</t>
  </si>
  <si>
    <t>ГСМ</t>
  </si>
  <si>
    <t>346</t>
  </si>
  <si>
    <t>346.02</t>
  </si>
  <si>
    <t>Запчасти (автомобильные)</t>
  </si>
  <si>
    <t>346.06</t>
  </si>
  <si>
    <t>Запчасти (прочие)</t>
  </si>
  <si>
    <t>346.14</t>
  </si>
  <si>
    <t>Канцтовары</t>
  </si>
  <si>
    <t>346.21</t>
  </si>
  <si>
    <t>Хозтовары</t>
  </si>
  <si>
    <t>346.24</t>
  </si>
  <si>
    <t>Прочие расходные материалы</t>
  </si>
  <si>
    <t>247</t>
  </si>
  <si>
    <t>223.02</t>
  </si>
  <si>
    <t>Коммунальные услуги (газ)</t>
  </si>
  <si>
    <t>223.06</t>
  </si>
  <si>
    <t>Коммунальные услуги (теплоэнергия)</t>
  </si>
  <si>
    <t>223.07</t>
  </si>
  <si>
    <t>Коммунальные услуги (электроэнергия)</t>
  </si>
  <si>
    <t>300</t>
  </si>
  <si>
    <t>500</t>
  </si>
  <si>
    <t>540</t>
  </si>
  <si>
    <t>251</t>
  </si>
  <si>
    <t>251.16</t>
  </si>
  <si>
    <t>Перечисления в соответствии с заключенными соглашениями о передаче полномочий (ТЕПЛО)</t>
  </si>
  <si>
    <t>800</t>
  </si>
  <si>
    <t>851</t>
  </si>
  <si>
    <t>291</t>
  </si>
  <si>
    <t>291.01</t>
  </si>
  <si>
    <t>Налог на землю</t>
  </si>
  <si>
    <t>291.02</t>
  </si>
  <si>
    <t>Налог на имущество</t>
  </si>
  <si>
    <t>853</t>
  </si>
  <si>
    <t>291.05</t>
  </si>
  <si>
    <t>Налоги и сборы прочие</t>
  </si>
  <si>
    <t>292</t>
  </si>
  <si>
    <t>292.01</t>
  </si>
  <si>
    <t>Штрафы за несвоевременную уплату налогов, сборов, страховых взносов</t>
  </si>
  <si>
    <t>292.02</t>
  </si>
  <si>
    <t>Пеня за несвоевременную уплату налогов, сборов, страховых взносов</t>
  </si>
  <si>
    <t>297.02</t>
  </si>
  <si>
    <t>Возмещение по исполнительным листам юридическим лицам</t>
  </si>
  <si>
    <t>297.04</t>
  </si>
  <si>
    <t>Взносы за членство в организациях</t>
  </si>
  <si>
    <t>01101S9180</t>
  </si>
  <si>
    <t>310.20</t>
  </si>
  <si>
    <t>Автотранспорт</t>
  </si>
  <si>
    <t>0110290010</t>
  </si>
  <si>
    <t>0111</t>
  </si>
  <si>
    <t>0110490030</t>
  </si>
  <si>
    <t>870</t>
  </si>
  <si>
    <t>290</t>
  </si>
  <si>
    <t>290.01</t>
  </si>
  <si>
    <t>Резервный фонд</t>
  </si>
  <si>
    <t>0113</t>
  </si>
  <si>
    <t>0110290011</t>
  </si>
  <si>
    <t>251.10</t>
  </si>
  <si>
    <t>Перечисления в соответствии с заключенными соглашениями о передаче полномочий (градостроительная деятельность)</t>
  </si>
  <si>
    <t>0110290012</t>
  </si>
  <si>
    <t>251.13</t>
  </si>
  <si>
    <t>Перечисления в соответствии с заключенными соглашениями о передаче полномочий (на осуществление муниц. жилищного контроля)</t>
  </si>
  <si>
    <t>0110290013</t>
  </si>
  <si>
    <t>251.12</t>
  </si>
  <si>
    <t>Перечисления в соответствии с заключенными соглашениями о передаче полномочий (на осуществление закупок)</t>
  </si>
  <si>
    <t>0110290014</t>
  </si>
  <si>
    <t>251.11</t>
  </si>
  <si>
    <t>Перечисления в соответствии с заключенными соглашениями о передаче полномочий (на осуществление ВМФК)</t>
  </si>
  <si>
    <t>0110290015</t>
  </si>
  <si>
    <t>251.18</t>
  </si>
  <si>
    <t>Перечисления в соответствии с заключенными соглашениями о передаче полномочий (бухучет)</t>
  </si>
  <si>
    <t>0200</t>
  </si>
  <si>
    <t>0203</t>
  </si>
  <si>
    <t>0110251180</t>
  </si>
  <si>
    <t>1104</t>
  </si>
  <si>
    <t>0300</t>
  </si>
  <si>
    <t>0110390050</t>
  </si>
  <si>
    <t>225.05</t>
  </si>
  <si>
    <t>Дезинфекция, дезинсекция, дегазация, дератизация</t>
  </si>
  <si>
    <t>226.51</t>
  </si>
  <si>
    <t>Обработка от клещей</t>
  </si>
  <si>
    <t>0310</t>
  </si>
  <si>
    <t>0110380050</t>
  </si>
  <si>
    <t>238</t>
  </si>
  <si>
    <t>226.25</t>
  </si>
  <si>
    <t>Противопожарные услуги</t>
  </si>
  <si>
    <t>224</t>
  </si>
  <si>
    <t>224.01</t>
  </si>
  <si>
    <t>Арендная плата за пользование имуществом</t>
  </si>
  <si>
    <t>225.12</t>
  </si>
  <si>
    <t>Обследование технического состояния объектов</t>
  </si>
  <si>
    <t>600</t>
  </si>
  <si>
    <t>633</t>
  </si>
  <si>
    <t>246</t>
  </si>
  <si>
    <t>246.01</t>
  </si>
  <si>
    <t>Безвозмездные перечислениями некоммерческим организациям и физическим лицам</t>
  </si>
  <si>
    <t>0314</t>
  </si>
  <si>
    <t>0110370100</t>
  </si>
  <si>
    <t>0110390260</t>
  </si>
  <si>
    <t>221.04</t>
  </si>
  <si>
    <t>Прочие услуги связи</t>
  </si>
  <si>
    <t>0400</t>
  </si>
  <si>
    <t>0401</t>
  </si>
  <si>
    <t>0110490280</t>
  </si>
  <si>
    <t>0408</t>
  </si>
  <si>
    <t>01104S9260</t>
  </si>
  <si>
    <t>0409</t>
  </si>
  <si>
    <t>0120180600</t>
  </si>
  <si>
    <t>225.24</t>
  </si>
  <si>
    <t>Обкосы травы</t>
  </si>
  <si>
    <t>225.25</t>
  </si>
  <si>
    <t>Расчистка дорог от снега</t>
  </si>
  <si>
    <t>226.52</t>
  </si>
  <si>
    <t>Услуги строительного контроля</t>
  </si>
  <si>
    <t>0120190600</t>
  </si>
  <si>
    <t>0412</t>
  </si>
  <si>
    <t>0110490070</t>
  </si>
  <si>
    <t>226.02</t>
  </si>
  <si>
    <t>Кадастровые работы</t>
  </si>
  <si>
    <t>226.04</t>
  </si>
  <si>
    <t>Межевание границ земельных участков</t>
  </si>
  <si>
    <t>0110490140</t>
  </si>
  <si>
    <t>0500</t>
  </si>
  <si>
    <t>0501</t>
  </si>
  <si>
    <t>0130190360</t>
  </si>
  <si>
    <t>225.06</t>
  </si>
  <si>
    <t>Здания и сооружения (капитальный ремонт)</t>
  </si>
  <si>
    <t>01301S9330</t>
  </si>
  <si>
    <t>400</t>
  </si>
  <si>
    <t>412</t>
  </si>
  <si>
    <t>ц86</t>
  </si>
  <si>
    <t>0502</t>
  </si>
  <si>
    <t>0130178490</t>
  </si>
  <si>
    <t>0130190290</t>
  </si>
  <si>
    <t>310.14</t>
  </si>
  <si>
    <t>Производственный и хозяйственный инвентарь</t>
  </si>
  <si>
    <t>0130190340</t>
  </si>
  <si>
    <t>01301S8000</t>
  </si>
  <si>
    <t>310.05</t>
  </si>
  <si>
    <t>Коммунальное оборудование</t>
  </si>
  <si>
    <t>ц292</t>
  </si>
  <si>
    <t>01301S9120</t>
  </si>
  <si>
    <t>0130290330</t>
  </si>
  <si>
    <t>0130290420</t>
  </si>
  <si>
    <t>0503</t>
  </si>
  <si>
    <t>0130278490</t>
  </si>
  <si>
    <t>226.01</t>
  </si>
  <si>
    <t>Иные работы и услуги по типовому проек-нию, проектные и изыскательские работы</t>
  </si>
  <si>
    <t>226.31</t>
  </si>
  <si>
    <t>Разработка технических условий и работы по присоединению к сетям инженерно-технического обеспечения</t>
  </si>
  <si>
    <t>0130278510</t>
  </si>
  <si>
    <t>0130280650</t>
  </si>
  <si>
    <t>0130290300</t>
  </si>
  <si>
    <t>225.09</t>
  </si>
  <si>
    <t>Инженерные системы и коммуникации (текущий ремонт)</t>
  </si>
  <si>
    <t>346.23</t>
  </si>
  <si>
    <t>Электроматериалы</t>
  </si>
  <si>
    <t>295</t>
  </si>
  <si>
    <t>295.01</t>
  </si>
  <si>
    <t>Другие экономические санкции</t>
  </si>
  <si>
    <t>0130290310</t>
  </si>
  <si>
    <t>346.10</t>
  </si>
  <si>
    <t>Саженцы многолетних насаждений</t>
  </si>
  <si>
    <t>0130290320</t>
  </si>
  <si>
    <t>226.30</t>
  </si>
  <si>
    <t>Топографическая съёмка</t>
  </si>
  <si>
    <t>0130290380</t>
  </si>
  <si>
    <t>225.28</t>
  </si>
  <si>
    <t>Ремонт и содержание военно-мемориальных объектов</t>
  </si>
  <si>
    <t>0130290390</t>
  </si>
  <si>
    <t>225.27</t>
  </si>
  <si>
    <t>Оплата договоров на выполнение работ, оказание услуг, связанных с содержанием имущества</t>
  </si>
  <si>
    <t>346.03</t>
  </si>
  <si>
    <t>Запчасти (тракторы)</t>
  </si>
  <si>
    <t>346.19</t>
  </si>
  <si>
    <t>Автомасла</t>
  </si>
  <si>
    <t>349</t>
  </si>
  <si>
    <t>349.04</t>
  </si>
  <si>
    <t>Приобретение (изготовление) подарочной и сувенирной продукции</t>
  </si>
  <si>
    <t>01302L5760</t>
  </si>
  <si>
    <t>251.19</t>
  </si>
  <si>
    <t>Перечисления в соответствии с заключенными соглашениями о передаче полномочий (Софинансирование)</t>
  </si>
  <si>
    <t>01302S8070</t>
  </si>
  <si>
    <t>01302S8670</t>
  </si>
  <si>
    <t>0505</t>
  </si>
  <si>
    <t>414</t>
  </si>
  <si>
    <t>310.04</t>
  </si>
  <si>
    <t>Здания и сооружения (строительство и реконструкция)</t>
  </si>
  <si>
    <t>01301S8100</t>
  </si>
  <si>
    <t>0800</t>
  </si>
  <si>
    <t>0801</t>
  </si>
  <si>
    <t>0140190590</t>
  </si>
  <si>
    <t>251.15</t>
  </si>
  <si>
    <t>Перечисления в соответствии с заключенными соглашениями о передаче полномочий (КУЛЬТУРА)</t>
  </si>
  <si>
    <t>01401L4670</t>
  </si>
  <si>
    <t>310.17</t>
  </si>
  <si>
    <t>Театральное и концертное оборудование</t>
  </si>
  <si>
    <t>251.08</t>
  </si>
  <si>
    <t>Прочие межбюджетные трансферты целевого характера</t>
  </si>
  <si>
    <t>01401S8750</t>
  </si>
  <si>
    <t>243</t>
  </si>
  <si>
    <t>ц215</t>
  </si>
  <si>
    <t>0140290590</t>
  </si>
  <si>
    <t>1000</t>
  </si>
  <si>
    <t>1001</t>
  </si>
  <si>
    <t>0110490130</t>
  </si>
  <si>
    <t>312</t>
  </si>
  <si>
    <t>264</t>
  </si>
  <si>
    <t>264.01</t>
  </si>
  <si>
    <t>Дополнительное ежемесячное обеспечение к пенсиям муниципальных служащих</t>
  </si>
  <si>
    <t>1003</t>
  </si>
  <si>
    <t>0110490160</t>
  </si>
  <si>
    <t>360</t>
  </si>
  <si>
    <t>262</t>
  </si>
  <si>
    <t>262.14</t>
  </si>
  <si>
    <t>Материальная помощь</t>
  </si>
  <si>
    <t>1100</t>
  </si>
  <si>
    <t>1101</t>
  </si>
  <si>
    <t>0140290180</t>
  </si>
  <si>
    <t>01402S8790</t>
  </si>
  <si>
    <t>1300</t>
  </si>
  <si>
    <t>1301</t>
  </si>
  <si>
    <t>0110490190</t>
  </si>
  <si>
    <t>700</t>
  </si>
  <si>
    <t>730</t>
  </si>
  <si>
    <t>231</t>
  </si>
  <si>
    <t>231.01</t>
  </si>
  <si>
    <t>Обслуживание внутренних долговых обязательств</t>
  </si>
  <si>
    <t>9999</t>
  </si>
  <si>
    <t>0000000000</t>
  </si>
  <si>
    <t>900</t>
  </si>
  <si>
    <t>999</t>
  </si>
  <si>
    <t>000</t>
  </si>
  <si>
    <t>Единица измерения: тыс.руб.</t>
  </si>
  <si>
    <t>Наименование</t>
  </si>
  <si>
    <t>2025 год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</si>
  <si>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</si>
  <si>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</si>
  <si>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Подпрограмма "Муниципальное управление"</t>
  </si>
  <si>
    <t>1. Основное мероприятие "Обеспечение деятельности органов местного самоуправления"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</si>
  <si>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</t>
  </si>
  <si>
    <t>Расходы на обеспечение функций органов местного самоуправления в части финансирования главы администрации городского (сельского) поселения</t>
  </si>
  <si>
    <t>Резервные фонды</t>
  </si>
  <si>
    <t>4. Основное мероприятие "Обеспечение реализации муниципальной программы"</t>
  </si>
  <si>
    <t>Другие общегосударственные вопросы</t>
  </si>
  <si>
    <t>2. Основное мероприятие "Исполнение переданных государственных полномочий и полномочий от муниципального района, передача части полномочий от поселения муниципальному району"</t>
  </si>
  <si>
    <t xml:space="preserve"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подготовки, утверждения и выдачи градостроительных планов </t>
  </si>
  <si>
    <t xml:space="preserve"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жилищного контроля </t>
  </si>
  <si>
    <t xml:space="preserve"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закупок товаров (работ, услуг) для муниципальных нужд 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</si>
  <si>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внутреннего муниципального финансового контроля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</si>
  <si>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бухгалтерского обслуживания</t>
  </si>
  <si>
    <t>НАЦИОНАЛЬНАЯ БЕЗОПАСНОСТЬ И ПРАВООХРАНИТЕЛЬНАЯ ДЕЯТЕЛЬНОСТЬ</t>
  </si>
  <si>
    <t>3. Основное мероприятие "Обеспечение безопасности населения и природной среды на территории сельского поселения"</t>
  </si>
  <si>
    <t>Мероприятия по предупреждению и ликвидация последствий чрезвычайных ситуаций и стихийных бедствий природного и техногенного характера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</si>
  <si>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</si>
  <si>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</si>
  <si>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Реализация других функций, связанных с обеспечением национальной безопасности и правоохранительной деятельности</t>
  </si>
  <si>
    <t>НАЦИОНАЛЬНАЯ ЭКОНОМИКА</t>
  </si>
  <si>
    <t>Транспорт</t>
  </si>
  <si>
    <t>Организация перевозок пассажиров автомобильным транспортом общего пользования по муниципальным маршрутам регулярных перевозок по регулируемым тарифам</t>
  </si>
  <si>
    <t>Дорожное хозяйство (дорожные фонды)</t>
  </si>
  <si>
    <t>Подпрограмма "Развитие дорожного хозяйства"</t>
  </si>
  <si>
    <t>Расходы средств дорожного фонда</t>
  </si>
  <si>
    <t>Капитальный ремонт и ремонт автомобильных дорог общего пользования местного значения за счет субсидии из областного бюджета</t>
  </si>
  <si>
    <t>2. Основное мероприятие "Определение правового статуса автодорог общего пользования местного значения, оформление улично-дорожной сети в муниципальную собственность сельского поселения"</t>
  </si>
  <si>
    <t>0120290600</t>
  </si>
  <si>
    <t>Другие вопросы в области национальной экономики</t>
  </si>
  <si>
    <t>Расходы по постановке на кадастровый учет объектов муниципальной собственности и инженерной инфраструктуры, осуществление оценки</t>
  </si>
  <si>
    <t>ЖИЛИЩНО-КОММУНАЛЬНОЕ ХОЗЯЙСТВО</t>
  </si>
  <si>
    <t>Жилищное хозяйство</t>
  </si>
  <si>
    <t>Подпрограмма "Развитие жилищно-коммунального хозяйства и благоустройства сельского поселения"</t>
  </si>
  <si>
    <t>1. Основное мероприятие "Содержание и модернизация жилищно-коммунального комплекса"</t>
  </si>
  <si>
    <t>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</si>
  <si>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Коммунальное хозяйство</t>
  </si>
  <si>
    <t>Расходы муниципального района за счет МБТ на поощрение МО за достижение наилучших значений региональных показателей эффективности развития</t>
  </si>
  <si>
    <t>Мероприятия, направленные на улучшения водоснабжения населения качественной питьевой водой</t>
  </si>
  <si>
    <t>Организация системы раздельного накопления твердых коммунальных отходов на территории Воронежской области</t>
  </si>
  <si>
    <t>Расходы по реализации мероприятий по ремонту обьктов теплоэнергетического хозяйства</t>
  </si>
  <si>
    <t>Благоустройство</t>
  </si>
  <si>
    <t>2. Основное мероприятие "Благоустройство территории сельского поселения"</t>
  </si>
  <si>
    <t>Расходы на уличное освещение</t>
  </si>
  <si>
    <t>Расходы на озеленение</t>
  </si>
  <si>
    <t>Организация сбора и вывоза твердых коммунальных отходов на территории поселения</t>
  </si>
  <si>
    <t>Мероприятия по содержанию и благоустройству военно-мемориальный объектов на территории Хохольского района</t>
  </si>
  <si>
    <t>Мероприятия на благоустройство мест массового отдыха населения</t>
  </si>
  <si>
    <t>Расходы на прочие мероприятия по благоустройству поселений</t>
  </si>
  <si>
    <t>Расходы на обеспечение комплексного развития сельских территорий (на благоустройство сельских территорий)</t>
  </si>
  <si>
    <t>Субсидии на софинансирование расходов на обустройство территорий муниципальных образований (Моя улица)</t>
  </si>
  <si>
    <t>Реализация программ формирования современной городской среды</t>
  </si>
  <si>
    <t>Другие вопросы в области жилищно-коммунального хозяйства</t>
  </si>
  <si>
    <t>Субсидии на создание объектов муниципальной собственности социального и производственного комплексов</t>
  </si>
  <si>
    <t>КУЛЬТУРА, КИНЕМАТОГРАФИЯ</t>
  </si>
  <si>
    <t>Культура</t>
  </si>
  <si>
    <t>Подпрограмма "Развитие культуры, физической культуры и спорта на территории сельского поселения"</t>
  </si>
  <si>
    <t>1. Основное мероприятие "Создание условий для обеспечения деятельности и развития культурно - досуговых учреждений"</t>
  </si>
  <si>
    <t>Расходы муниципального района за счет МБТ на поощрение МО за наращивание налогового (экономического) потенциала</t>
  </si>
  <si>
    <t>Расходы на обеспечение деятельности (оказание услуг) муниципальных учреждений</t>
  </si>
  <si>
    <t>СОЦИАЛЬНАЯ ПОЛИТИКА</t>
  </si>
  <si>
    <t>Пенсионное обеспечение</t>
  </si>
  <si>
    <t>Социальное обеспечение населения</t>
  </si>
  <si>
    <t>Оказание материальной помощи малообеспеченным слоям граждан, попавших в трудную жизненную ситуацию</t>
  </si>
  <si>
    <t>ФИЗИЧЕСКАЯ КУЛЬТУРА И СПОРТ</t>
  </si>
  <si>
    <t>Физическая культура</t>
  </si>
  <si>
    <t>2. Основное мероприятие "Организация и проведение культурно - досуговых и спортивных мероприятий"</t>
  </si>
  <si>
    <t>Мероприятия в области физической культуры и спорта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</si>
  <si>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</si>
  <si>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</si>
  <si>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9900</t>
  </si>
  <si>
    <t>Условно утвержденные расходы</t>
  </si>
  <si>
    <t>Неизвестная целевая статья</t>
  </si>
  <si>
    <t>Итого:</t>
  </si>
  <si>
    <t>Администрация ________________ поселения Хохольского муниципального района ВО</t>
  </si>
  <si>
    <t>Муниципальная программа "Устойчивое развитие _____________ поселения Хохольского муниципального района Воронежской области"</t>
  </si>
  <si>
    <t>Резервный фонд администрации _____________ поселения</t>
  </si>
  <si>
    <t>Доплаты к пенсиям муниципальных служащих _____________ поселения</t>
  </si>
  <si>
    <t>Процентные платежи по муниципальному долгу _____________ поселения Хохольского муципального района</t>
  </si>
  <si>
    <t>х</t>
  </si>
  <si>
    <t>Массовый спорт</t>
  </si>
  <si>
    <t>Мероприятия по созданию условий для развития физической культуры и массового спорта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</si>
  <si>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</si>
  <si>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Реализация мероприятий ОАИП капитального ремонта</t>
  </si>
  <si>
    <t>01302S8100</t>
  </si>
  <si>
    <t>2. Основное мероприятие "Благоустройство территории  поселения"</t>
  </si>
  <si>
    <t>Региональный проект "Формирование комфортной городской среды"</t>
  </si>
  <si>
    <t>Расходы за счет МБТ на поощрение поселений по результатам оценки эффективности развития</t>
  </si>
  <si>
    <t>Расходы в области коммунального хозяйства</t>
  </si>
  <si>
    <t>Мероприятия по переселению граждан из помещаний, признанных непригодными для проживания</t>
  </si>
  <si>
    <t>Расходы на проведение топографо-геодезических, картографических и землеустроительных работ</t>
  </si>
  <si>
    <t>225.29</t>
  </si>
  <si>
    <t>Капитальный ремонт и ремонт автомобильных дорог</t>
  </si>
  <si>
    <t>Регистрация имущества</t>
  </si>
  <si>
    <t>226.32</t>
  </si>
  <si>
    <t>Содержание автомобильных дорог</t>
  </si>
  <si>
    <t>Расходы муниципального дорожного фонда</t>
  </si>
  <si>
    <t>Общеэкономические вопросы</t>
  </si>
  <si>
    <t>Мероприятия направленные на снижение напряженности на рынке труда Воронежской области</t>
  </si>
  <si>
    <t>Расходы на проведение социально значимых мероприятий</t>
  </si>
  <si>
    <t>Мероприятия в сфере защиты населения от чрезвычайных ситуаций и пожаров</t>
  </si>
  <si>
    <t>Осуществление первичного воинского учета на территориях, где отсутствуют военные комиссариаты в рамках подпрограммы "Муниципальное управление" программы "Устойчивое развитие Борщевского сельского поселения Хохольского муниципального района"</t>
  </si>
  <si>
    <t>Мобилизационная и вневойсковая подготовка</t>
  </si>
  <si>
    <t>НАЦИОНАЛЬНАЯ ОБОРОНА</t>
  </si>
  <si>
    <t>Приобретение служебного автотранспорта органам местного самоуправления поселений Воронежской области за счет ИМТ из областного бюджета</t>
  </si>
  <si>
    <t>2026 год</t>
  </si>
  <si>
    <t>Код классификации</t>
  </si>
  <si>
    <t>ИСТОЧНИКИ ВНУТРЕННЕГО ФИНАНСИРОВАНИЯ ДЕФИЦИТОВ БЮДЖЕТОВ</t>
  </si>
  <si>
    <t>01 00 00 00 00 0000 000</t>
  </si>
  <si>
    <t>Кредиты кредитных организаций в валюте Российской Федерации</t>
  </si>
  <si>
    <t>01 02 00 00 00 0000 000</t>
  </si>
  <si>
    <t>01 02 00 00 00 0000 700</t>
  </si>
  <si>
    <t>01 02 00 00 05 0000 710</t>
  </si>
  <si>
    <t>Погашение кредитов от кредитных организаций в валюте Российской Федерации</t>
  </si>
  <si>
    <t>01 02 00 00 00 0000 800</t>
  </si>
  <si>
    <t>Погашение кредитов от кредитных организаций  бюджетами муниципальных районов в валюте  Российской Федерации</t>
  </si>
  <si>
    <t>01 02 00 00 05 0000 810</t>
  </si>
  <si>
    <t>01 03 00 00 00 0000 000</t>
  </si>
  <si>
    <t>01 05 00 00 00 0000 000</t>
  </si>
  <si>
    <t>Увеличение остатков средств бюджетов</t>
  </si>
  <si>
    <t>01 05 00 00 00 0000 500</t>
  </si>
  <si>
    <t>01 05 02 01 10 0000 510</t>
  </si>
  <si>
    <t>Уменьшение остатков средств бюджетов</t>
  </si>
  <si>
    <t>01 05 00 00 00 0000 600</t>
  </si>
  <si>
    <t>01 05 02 01 10 0000 610</t>
  </si>
  <si>
    <t>Иные источники внутреннего финансирования дефицитов бюджетов</t>
  </si>
  <si>
    <t>01 06 00 00 00 0000 000</t>
  </si>
  <si>
    <t xml:space="preserve">Бюджетные кредиты, предоставленные внутри страны в валюте Российской Федерации </t>
  </si>
  <si>
    <t>01 06 05 00 00 0000 000</t>
  </si>
  <si>
    <t xml:space="preserve">Возврат бюджетных кредитов, предоставленных внутри страны в валюте Российской Федерации </t>
  </si>
  <si>
    <t>01 06 05 00 00 0000 600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</si>
  <si>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</si>
  <si>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 xml:space="preserve">Предоставление бюджетных кредитов внутри страны в валюте Российской Федерации </t>
  </si>
  <si>
    <t>01 06 05 00 00 0000 500</t>
  </si>
  <si>
    <t>Код показателя</t>
  </si>
  <si>
    <t>Наименование показателя</t>
  </si>
  <si>
    <t>000 8 50 00000 00 0000 000</t>
  </si>
  <si>
    <t>ВСЕГО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</si>
  <si>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</si>
  <si>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</si>
  <si>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</si>
  <si>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</si>
  <si>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</si>
  <si>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</si>
  <si>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</si>
  <si>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</si>
  <si>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000 1 05 00000 00 0000 000</t>
  </si>
  <si>
    <t>НАЛОГИ НА СОВОКУПНЫЙ ДОХОД</t>
  </si>
  <si>
    <t>000 1 05 03000 01 0000 110</t>
  </si>
  <si>
    <t>Единый сельскохозяйственный налог</t>
  </si>
  <si>
    <t>000 1 05 03010 01 0000 110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</si>
  <si>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</si>
  <si>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</si>
  <si>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</si>
  <si>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</si>
  <si>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000 1 06 01030 10 0000 110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</si>
  <si>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</si>
  <si>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000 1 06 06000 00 0000 110</t>
  </si>
  <si>
    <t>Земельный налог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</si>
  <si>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</si>
  <si>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</si>
  <si>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 поселений</t>
  </si>
  <si>
    <t>000 1 06 06040 00 0000 110</t>
  </si>
  <si>
    <t>Земельный налог с физических лиц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</si>
  <si>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</si>
  <si>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</si>
  <si>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000 1 08 00000 00 0000 000</t>
  </si>
  <si>
    <t>ГОСУДАРСТВЕННАЯ ПОШЛИНА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</si>
  <si>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</si>
  <si>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</si>
  <si>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</si>
  <si>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</si>
  <si>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  000 1 11 00000 00 0000 000</t>
  </si>
  <si>
    <t>ДОХОДЫ ОТ ИСПОЛЬЗОВАНИЯ ИМУЩЕСТВА, НАХОДЯЩЕГОСЯ В ГОСУДАРСТВЕННОЙ И МУНИЦИПАЛЬНОЙ СОБСТВЕННОСТИ</t>
  </si>
  <si>
    <t>000 1 11 05020 00 0000  120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</si>
  <si>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</si>
  <si>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000 1 11 05025 10 0000  120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</si>
  <si>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</si>
  <si>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000 1  11  05030  00  0000  120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</si>
  <si>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</si>
  <si>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000 1  11  05035  10  0000  120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</si>
  <si>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</si>
  <si>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000 1 16 00000 00 0000 000</t>
  </si>
  <si>
    <t>ШТРАФЫ, САНКЦИИ, ВОЗМЕЩЕНИЕ УЩЕРБА</t>
  </si>
  <si>
    <t>000 1 16 10000 00 0000 140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</si>
  <si>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</si>
  <si>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000 1 16 07090 10 0000 140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</si>
  <si>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</si>
  <si>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</si>
  <si>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</si>
  <si>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</si>
  <si>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000 2 02 10000 00 0000 150</t>
  </si>
  <si>
    <t>Дотации бюджетам бюджетной системы Российской Федерации</t>
  </si>
  <si>
    <t>000 2 02 15001 00 0000 150</t>
  </si>
  <si>
    <t>Дотации на выравнивание бюджетной обеспеченности</t>
  </si>
  <si>
    <t>000 2 02 15001 10 0000 150</t>
  </si>
  <si>
    <t>000 2 02 16001 00 0000 150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</si>
  <si>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</si>
  <si>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</si>
  <si>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</si>
  <si>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000 2 02 30000 00 0000 150</t>
  </si>
  <si>
    <t>Субвенции бюджетам бюджетной системы Российской Федерации</t>
  </si>
  <si>
    <t>000 2 02 35118 00 0000 150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</si>
  <si>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</si>
  <si>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</si>
  <si>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</si>
  <si>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000 2 02 49999 00 0000 150</t>
  </si>
  <si>
    <t>Прочие межбюджетные трансферты, передаваемые бюджетам</t>
  </si>
  <si>
    <t>000 2 02 49999 10 0000 150</t>
  </si>
  <si>
    <t>Прочие межбюджетные трансферты, передаваемые бюджетам сельских поселений</t>
  </si>
  <si>
    <t>000 2 02 40014 00 0000 150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</si>
  <si>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</si>
  <si>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000 2 02 40014 10 0000 150</t>
  </si>
  <si>
    <t xml:space="preserve">Муниципальной дорожный фонд </t>
  </si>
  <si>
    <t>в том числе:</t>
  </si>
  <si>
    <t>Подпрограмма «Развитие дорожного хозяйства»</t>
  </si>
  <si>
    <t>Проектирование и строительство (реконструкция) автомобильных дорог общего пользования местного значения</t>
  </si>
  <si>
    <t>Погашение задолженности по бюджетным кредитам, полученным из районного бюджета на строительство (реконструкцию), капитальный ремонт, ремонт и содержание автомобильных дорог общего пользования местного значения, и на осуществление расходов на обслуживание долговых обязательств, связанных с использованием указанных кредитов.</t>
  </si>
  <si>
    <t>Наименование бюджетных  ассигнований</t>
  </si>
  <si>
    <t>01 0 00 00000</t>
  </si>
  <si>
    <t xml:space="preserve">Подпрограмма "Муниципальное управление" </t>
  </si>
  <si>
    <t>01 1 05 00000</t>
  </si>
  <si>
    <t>Основное мероприятие "Обеспечение реализации муниципальной программы"</t>
  </si>
  <si>
    <t>01 1 04 00000</t>
  </si>
  <si>
    <t>01 1 04 90130</t>
  </si>
  <si>
    <t>Бюджетные кредиты из других бюджетов бюджетной системы Российской Федерации</t>
  </si>
  <si>
    <t>привлечение, всего, в том числе:</t>
  </si>
  <si>
    <t xml:space="preserve">привлечение бюджетных кредитов на пополнение остатка средств на едином счете бюджета </t>
  </si>
  <si>
    <t>(лимит в размере одной двенадцатой утвержденного объема доходов бюджета)</t>
  </si>
  <si>
    <t>погашение, всего, в том числе:</t>
  </si>
  <si>
    <t xml:space="preserve">погашение бюджетных кредитов на пополнение остатка средств на едином счете бюджета </t>
  </si>
  <si>
    <t xml:space="preserve">Кредиты от кредитных организаций </t>
  </si>
  <si>
    <t>привлечение</t>
  </si>
  <si>
    <t xml:space="preserve">погашение </t>
  </si>
  <si>
    <t xml:space="preserve">Общий объем заимствований, осуществляемый в целях финансирования дефицита бюджета, а также погашения долговых обязательств, пополнения в течение финансового года остатка средств на едином счете бюджета </t>
  </si>
  <si>
    <t>погашение</t>
  </si>
  <si>
    <t>№ п/п</t>
  </si>
  <si>
    <t>Наименование обязательств</t>
  </si>
  <si>
    <t>Предельный срок погашения</t>
  </si>
  <si>
    <t xml:space="preserve">№ </t>
  </si>
  <si>
    <t>Предоставление бюджетных кредитов другим  бюджетам бюджетной системы Российской  Федерации из бюджетов муниципальных районов в  валюте  Российской Федерации</t>
  </si>
  <si>
    <t>01 06 05 02 00 0000 500</t>
  </si>
  <si>
    <t>Предоставление бюджетных кредитов другим бюджетам бюджетной системы Российской Федерации в валюте Российской Федерации</t>
  </si>
  <si>
    <t>01 06 05 02 00 0000 600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</si>
  <si>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</si>
  <si>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01 05 02 00 00 0000 600</t>
  </si>
  <si>
    <t>Уменьшение прочих остатков средств бюджетов</t>
  </si>
  <si>
    <t>01 05 02 01 00 0000 510</t>
  </si>
  <si>
    <t>01 05 02 01 00 0000 610</t>
  </si>
  <si>
    <t>01 05 02 00 00 0000 510</t>
  </si>
  <si>
    <t>Уменьшение прочих остатков денежных средств  бюджетов сельских поселений</t>
  </si>
  <si>
    <t>Уменьшение прочих остатков денежных средств бюджетов</t>
  </si>
  <si>
    <t>Увеличение прочих остатков денежных средств бюджетов</t>
  </si>
  <si>
    <t>Увеличение прочих остатков средств бюджетов</t>
  </si>
  <si>
    <t>Увеличение прочих остатков денежных средств  бюджетов сельских поселений</t>
  </si>
  <si>
    <t>Изменение остатков средств на счетах по учету средств бюджетов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</si>
  <si>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</si>
  <si>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01 03 01 00 10 0000 710</t>
  </si>
  <si>
    <t>Привлечение бюджетных кредитов из других бюджетов бюджетной системы Российской Федерации в валюте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</si>
  <si>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</si>
  <si>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</si>
  <si>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01 03 01 00 10 0000 810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</si>
  <si>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</si>
  <si>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01 03 01 00 00 0000 800</t>
  </si>
  <si>
    <t>01 03 01 01 00 0000 700</t>
  </si>
  <si>
    <t>01 06 05 02 05 0000 540</t>
  </si>
  <si>
    <t>01 06 05 02 05 0000 640</t>
  </si>
  <si>
    <t>000 2 02 40000 00 0000 150</t>
  </si>
  <si>
    <t>Иные межбюджетные трансферты</t>
  </si>
  <si>
    <t>Дотации бюджетам сельских поселений на выравнивание бюджетной обеспеченности из бюджета субъекта Российской Федерации</t>
  </si>
  <si>
    <t>Прочие субсидии бюджетам сельских поселений</t>
  </si>
  <si>
    <t>000 2 02 29999 10 0000 150</t>
  </si>
  <si>
    <t>000 2 02 29999 00 0000 150</t>
  </si>
  <si>
    <t>000 2 02 20000 00 0000 150</t>
  </si>
  <si>
    <t>Прочие субсидии</t>
  </si>
  <si>
    <t>Субсидии бюджетам бюджетной системы Российской Федерации (межбюджетные субсидии)</t>
  </si>
  <si>
    <t xml:space="preserve">Муниципальная программа «Устойчивое развитие  ________________    поселения Хохольского муниципального района» </t>
  </si>
  <si>
    <t>Сумма, тыс. рублей</t>
  </si>
  <si>
    <t>Капитальный ремонт и ремонт автомобильных дорог общего пользования местного значения</t>
  </si>
  <si>
    <t>Содержание автомобильных дорог общего пользования местного значения</t>
  </si>
  <si>
    <t>Определение правового статуса автодорог общего пользования местного значения, оформление улично-дорожной сети в муниципальную собственность сельского поселения</t>
  </si>
  <si>
    <t>Сумма, тыс.руб.</t>
  </si>
  <si>
    <t>Сумма, тыс.руб</t>
  </si>
  <si>
    <t>Доплаты к пенсиям муниципальных служащих ________________ поселения (Социальное обеспечение и иные выплаты населению)</t>
  </si>
  <si>
    <t>Статус</t>
  </si>
  <si>
    <t xml:space="preserve">Наименование муниципальной программы, подпрограммы, основного мероприятия </t>
  </si>
  <si>
    <t>Наименование ответственного исполнителя, исполнителя - главного распорядителя средств бюджета Хохольского муниципального района (далее - ГРБС)</t>
  </si>
  <si>
    <t>Расходы бюджета, тыс. руб.</t>
  </si>
  <si>
    <t>в том числе по годам реализации муниципальной программы и  источникам финансирования</t>
  </si>
  <si>
    <t>Всего</t>
  </si>
  <si>
    <t>МУНИЦИПАЛЬНАЯ ПРОГРАММА</t>
  </si>
  <si>
    <t>федеральный бюджет</t>
  </si>
  <si>
    <t>областной бюджет</t>
  </si>
  <si>
    <t xml:space="preserve">местный бюджет </t>
  </si>
  <si>
    <t>внебюджетные источники</t>
  </si>
  <si>
    <t>ПОДПРОГРАММА 1.</t>
  </si>
  <si>
    <t>"Муниципальное управление"</t>
  </si>
  <si>
    <t>Основное мероприятие 1.1.</t>
  </si>
  <si>
    <t>Обеспечение деятельности органов местного самоуправления</t>
  </si>
  <si>
    <t>Основное мероприятие 1.2.</t>
  </si>
  <si>
    <t>Исполнение переданных государственных полномочий и полномочий от муниципального района,  передача части полномочий от поселения муниципальному району</t>
  </si>
  <si>
    <t xml:space="preserve">Основное мероприятие 1.3. </t>
  </si>
  <si>
    <t>Обеспечение безопасности населения и природной среды на территории сельского поселения</t>
  </si>
  <si>
    <t xml:space="preserve">Основное мероприятие 1.4. </t>
  </si>
  <si>
    <t>Обеспечение реализации муниципальной программы</t>
  </si>
  <si>
    <t>ПОДПРОГРАММА 2.</t>
  </si>
  <si>
    <t>«Развитие дорожного хозяйства»</t>
  </si>
  <si>
    <t>Основное мероприятие 2.1.</t>
  </si>
  <si>
    <t xml:space="preserve">Основное мероприятие 2.2. </t>
  </si>
  <si>
    <t>ПОДПРОГРАММА 3.</t>
  </si>
  <si>
    <t>«Развитие жилищно-коммунального хозяйства и благоустройства сельского поселени»</t>
  </si>
  <si>
    <t xml:space="preserve">Основное мероприятие 3.1. </t>
  </si>
  <si>
    <t xml:space="preserve"> Содержание и модернизация жилищно-коммунального комплекса</t>
  </si>
  <si>
    <t xml:space="preserve">Основное мероприятие 3.2 </t>
  </si>
  <si>
    <t>Благоустройство территории сельского поселения</t>
  </si>
  <si>
    <t>ПОДПРОГРАММА 4.</t>
  </si>
  <si>
    <t>«Развитие культуры, физической культуры и спорта на территории сельского поселения»</t>
  </si>
  <si>
    <t xml:space="preserve">Основное мероприятие 4.1. </t>
  </si>
  <si>
    <t>Создание условий для обеспечения деятельности и развития культурно - досуговых учреждений</t>
  </si>
  <si>
    <t xml:space="preserve">Основное мероприятие 4.2. </t>
  </si>
  <si>
    <t>Организация и проведение культурно - досуговых и спортивных мероприятий</t>
  </si>
  <si>
    <t xml:space="preserve"> Обеспечение модернизации, капитального ремонта, ремонта  и содержания существующей сети автодорог местного значения сельского поселения в целях ее сохранения и улучшения транспортно-эксплуатационного состояния</t>
  </si>
  <si>
    <t>Администрация ______________сельского поселения Хохольского муниципального района Воронежской области</t>
  </si>
  <si>
    <t>1. Основное мероприятие "Обеспечение модернизации, капитального ремонта, ремонта и содержания существующей сети автодорог местного значения сельского поселения в целях ее сохранения и улучшения транспортно-эксплуатационного состояния"</t>
  </si>
  <si>
    <t>Срок</t>
  </si>
  <si>
    <t>Оценка расходов (тыс. руб. в ценах соответствующих лет)</t>
  </si>
  <si>
    <t>в том числе по годам</t>
  </si>
  <si>
    <t xml:space="preserve"> Ожидаемый результат реализации основного мероприятия/ мероприятия</t>
  </si>
  <si>
    <t>начала реализации</t>
  </si>
  <si>
    <t xml:space="preserve">окончания </t>
  </si>
  <si>
    <t>январь</t>
  </si>
  <si>
    <t>декабрь</t>
  </si>
  <si>
    <t>всего</t>
  </si>
  <si>
    <t>В соответствии с приложением 1 к  муниципальной программе</t>
  </si>
  <si>
    <t>местный бюджет</t>
  </si>
  <si>
    <t>прочие источники</t>
  </si>
  <si>
    <t>ПОДПРОГРАММА 1. "Муниципальное управление"</t>
  </si>
  <si>
    <t>Основное мероприятие 1.1. 
Обеспечение деятельности органов местного самоуправления</t>
  </si>
  <si>
    <t>Основное мероприятие 1.2. 
Исполнение переданных государственных полномочий и полномочий от муниципального района,  передача части полномочий от поселения муниципальному району</t>
  </si>
  <si>
    <t>Основное мероприятие 1.3. 
Обеспечение безопасности населения и природной среды на территории сельского поселения</t>
  </si>
  <si>
    <t>Основное мероприятие 1.4. 
Обеспечение реализации муниципальной программы</t>
  </si>
  <si>
    <t>ПОДПРОГРАММА 2. «Развитие дорожного хозяйства»</t>
  </si>
  <si>
    <t>Основное мероприятие 2.2. 
Определение правового статуса автодорог общего пользования местного значения, оформление улично-дорожной сети в муниципальную собственность сельского поселения</t>
  </si>
  <si>
    <t>ПОДПРОГРАММА 3. «Развитие жилищно-коммунального хозяйства и благоустройства сельского поселения»</t>
  </si>
  <si>
    <t>Основное мероприятие 3.1. 
Содержание и модернизация жилищно-коммунального комплекса</t>
  </si>
  <si>
    <t>Основное мероприятие 3.2. 
Благоустройство территории сельского поселения</t>
  </si>
  <si>
    <t>ПОДПРОГРАММА 4. «Развитие культуры, физической культуры и спорта на территории сельского поселения»</t>
  </si>
  <si>
    <t>Основное мероприятие 4.1. 
Создание условий для обеспечения деятельности и развития культурно - досуговых учреждений</t>
  </si>
  <si>
    <t>Основное мероприятие 4.2. 
Организация и проведение культурно - досуговых и спортивных мероприятий</t>
  </si>
  <si>
    <t>Основное мероприятие 2.1. 
Обеспечение модернизации, капитального ремонта, ремонта и содержания существующей сети автодорог местного значения сельского поселения в целях ее сохранения и улучшения транспортно-эксплуатационного состояния</t>
  </si>
  <si>
    <t>Приложение 1</t>
  </si>
  <si>
    <t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2024 год и на плановый период 2025 и 2026 годов"</t>
  </si>
  <si>
    <t>от "___" декабря 2023 года № _____</t>
  </si>
  <si>
    <t>Приложение 2</t>
  </si>
  <si>
    <t>Приложение 3</t>
  </si>
  <si>
    <t>Приложение 4</t>
  </si>
  <si>
    <t>Приложение 6</t>
  </si>
  <si>
    <t>Приложение 7</t>
  </si>
  <si>
    <t>Приложение 8</t>
  </si>
  <si>
    <t>000 1 06 06030 00 0000 110</t>
  </si>
  <si>
    <t>01</t>
  </si>
  <si>
    <t>02</t>
  </si>
  <si>
    <t>03</t>
  </si>
  <si>
    <t>04</t>
  </si>
  <si>
    <t>05</t>
  </si>
  <si>
    <t>08</t>
  </si>
  <si>
    <t>99</t>
  </si>
  <si>
    <t>00</t>
  </si>
  <si>
    <t>09</t>
  </si>
  <si>
    <t>ГРБС</t>
  </si>
  <si>
    <t>Рз</t>
  </si>
  <si>
    <t>ЦСР</t>
  </si>
  <si>
    <t>ВР</t>
  </si>
  <si>
    <t>ПР</t>
  </si>
  <si>
    <t>01 1 00 00000</t>
  </si>
  <si>
    <t>01 1 01 00000</t>
  </si>
  <si>
    <t>01 1 01 90020</t>
  </si>
  <si>
    <t xml:space="preserve">   </t>
  </si>
  <si>
    <t>01 1 01 90010</t>
  </si>
  <si>
    <t>01 1 01 S9180</t>
  </si>
  <si>
    <t>01 1 02 00000</t>
  </si>
  <si>
    <t>01 1 02 90010</t>
  </si>
  <si>
    <t>01 1 04 90030</t>
  </si>
  <si>
    <t>01 1 02 90011</t>
  </si>
  <si>
    <t>01 1 02 90012</t>
  </si>
  <si>
    <t>01 1 02 90013</t>
  </si>
  <si>
    <t>01 1 02 90014</t>
  </si>
  <si>
    <t>01 1 02 90015</t>
  </si>
  <si>
    <t>01 1 02 51180</t>
  </si>
  <si>
    <t>01 1 03 00000</t>
  </si>
  <si>
    <t>01 1 03 80050</t>
  </si>
  <si>
    <t>01 1 03 90050</t>
  </si>
  <si>
    <t>01 1 03 70100</t>
  </si>
  <si>
    <t>01 1 03 90260</t>
  </si>
  <si>
    <t>01 1 04 90280</t>
  </si>
  <si>
    <t>01 1 04 S9260</t>
  </si>
  <si>
    <t>01 2 00 00000</t>
  </si>
  <si>
    <t>01 2 01 00000</t>
  </si>
  <si>
    <t>01 2 01 80600</t>
  </si>
  <si>
    <t>01 2 01 90600</t>
  </si>
  <si>
    <t>01 2 02 00000</t>
  </si>
  <si>
    <t>01 2 02 90600</t>
  </si>
  <si>
    <t>01 1 04 90070</t>
  </si>
  <si>
    <t>01 1 04 90140</t>
  </si>
  <si>
    <t>01 3 00 00000</t>
  </si>
  <si>
    <t>01 3 01 00000</t>
  </si>
  <si>
    <t>01 3 01 90360</t>
  </si>
  <si>
    <t>01 3 01 S9330</t>
  </si>
  <si>
    <t>01 3 01 78490</t>
  </si>
  <si>
    <t>01 3 01 90290</t>
  </si>
  <si>
    <t>01 3 01 90340</t>
  </si>
  <si>
    <t>01 3 01 S8000</t>
  </si>
  <si>
    <t>01 3 01 S9120</t>
  </si>
  <si>
    <t>01 3 02 00000</t>
  </si>
  <si>
    <t>01 3 02 78490</t>
  </si>
  <si>
    <t>01 3 02 78510</t>
  </si>
  <si>
    <t>01 3 02 90300</t>
  </si>
  <si>
    <t>01 3 02 90310</t>
  </si>
  <si>
    <t>01 3 02 90320</t>
  </si>
  <si>
    <t>01 3 02 90330</t>
  </si>
  <si>
    <t>01 3 02 90380</t>
  </si>
  <si>
    <t>01 3 02 90390</t>
  </si>
  <si>
    <t>01 3 02 90420</t>
  </si>
  <si>
    <t>01 3 02 L5760</t>
  </si>
  <si>
    <t>01 3 02 S8070</t>
  </si>
  <si>
    <t>01 3 02 S8670</t>
  </si>
  <si>
    <t>01 3 01 S8100</t>
  </si>
  <si>
    <t>01 3 02 S8100</t>
  </si>
  <si>
    <t>01 4 00 00000</t>
  </si>
  <si>
    <t>01 4 01 00000</t>
  </si>
  <si>
    <t>01 4 01 90590</t>
  </si>
  <si>
    <t>01 4 01 L4670</t>
  </si>
  <si>
    <t>01 4 01 S8750</t>
  </si>
  <si>
    <t>01 4 02 00000</t>
  </si>
  <si>
    <t>01 4 02 90590</t>
  </si>
  <si>
    <t>01 1 04 90160</t>
  </si>
  <si>
    <t>01 4 02 90180</t>
  </si>
  <si>
    <t>01 4 02 S8790</t>
  </si>
  <si>
    <t>01 1 04 90190</t>
  </si>
  <si>
    <t>01301S8140</t>
  </si>
  <si>
    <t>01 3 01 S8140</t>
  </si>
  <si>
    <t>Расходные обязательства, возникающие при выполнении полномочий органов местного самоуправления по вопросам местного значения в сфере модернизации уличного освещения</t>
  </si>
  <si>
    <t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2025год и на плановый период 2026 и 2027 годов"</t>
  </si>
  <si>
    <t>от "___" декабря 2024 года № _____</t>
  </si>
  <si>
    <t>Привлечение кредитов от кредитных организаций в валюте Российской Федерации</t>
  </si>
  <si>
    <t>Привлечение кредитов от кредитных организаций  бюджетами муниципальных районов в валюте  Российской Федерации</t>
  </si>
  <si>
    <t>01 03 01 00 00 0000 000</t>
  </si>
  <si>
    <t>Привлечение кредитов из других бюджетов бюджетной системы Российской Федерации бюджетами городских поселений в валюте Российской Федерации</t>
  </si>
  <si>
    <t>01 03 01 00 13 0000 710</t>
  </si>
  <si>
    <t>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</si>
  <si>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01 03 01 00 13 0000 810</t>
  </si>
  <si>
    <t>2027 год</t>
  </si>
  <si>
    <t>25-51180-00000-00000</t>
  </si>
  <si>
    <t>25-55760-00000-00000</t>
  </si>
  <si>
    <t>25-54670-00000-00000</t>
  </si>
  <si>
    <t>Областной и федеральный бюджет</t>
  </si>
  <si>
    <t>Расходы на обеспечение функций органов местного самоуправления в части финансирования главы администрации городского (сельского) поселения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</si>
  <si>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</si>
  <si>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 (Закупка товаров, работ и услуг для обеспечения государственных (муниципальных) нужд)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</si>
  <si>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 (Иные бюджетные ассигнования)</t>
  </si>
  <si>
    <t>Процентные платежи по муниципальному долгу _____________ поселения Хохольского муципального района (Обслуживание государственного (муниципального) долга)</t>
  </si>
  <si>
    <t>Мероприятия по созданию условий для развития физической культуры и массового спорта (Закупка товаров, работ и услуг для обеспечения государственных (муниципальных) нужд)</t>
  </si>
  <si>
    <t>Мероприятия в области физической культуры и спорта (Закупка товаров, работ и услуг для обеспечения государственных (муниципальных) нужд)</t>
  </si>
  <si>
    <t xml:space="preserve">Оказание материальной помощи малообеспеченным слоям граждан, попавших в трудную жизненную ситуацию (Социальное обеспечение и иные выплаты населению) </t>
  </si>
  <si>
    <t>Доплаты к пенсиям муниципальных служащих _____________ поселения (Социальное обеспечение и иные выплаты населению)</t>
  </si>
  <si>
    <t>Расходы муниципального района за счет МБТ на поощрение МО за наращивание налогового (экономического) потенциала (Закупка товаров, работ и услуг для обеспечения государственных (муниципальных) нужд)</t>
  </si>
  <si>
    <t>Реализация мероприятий ОАИП капитального ремонта (Расходы на обеспечение деятельности (оказание услуг) муниципальных учреждений)</t>
  </si>
  <si>
    <t>Расходы на обеспечение деятельности (оказание услуг) муниципальных учреждений (Межбюджетные трансферты)</t>
  </si>
  <si>
    <t>Обеспечение развития и укрепления материально-технической базы домов культуры в населенных пунктах с числом жителей до 50 тысяч человек (Расходы на обеспечение деятельности (оказание услуг) муниципальных учреждений)</t>
  </si>
  <si>
    <t>Обеспечение развития и укрепления материально-технической базы домов культуры в населенных пунктах с числом жителей до 50 тысяч человек (Межбюджетные трансферты)</t>
  </si>
  <si>
    <t>Расходы на обеспечение деятельности (оказание услуг) муниципальных учреждений (Закупка товаров, работ и услуг для обеспечения государственных (муниципальных) нужд)</t>
  </si>
  <si>
    <t xml:space="preserve">Расходы на обеспечение деятельности (оказание услуг) муниципальных учреждений (Иные бюджетные ассигнования) </t>
  </si>
  <si>
    <t>Субсидии на создание объектов муниципальной собственности социального и производственного комплексов (Капитальные вложения в объекты государственной (муниципальной) собственности)</t>
  </si>
  <si>
    <t>Расходы на уличное освещение (Закупка товаров, работ и услуг для обеспечения государственных (муниципальных) нужд)</t>
  </si>
  <si>
    <t>Субсидии на софинансирование расходов на обустройство территорий муниципальных образований (Моя улица) (Закупка товаров, работ и услуг для обеспечения государственных (муниципальных) нужд)</t>
  </si>
  <si>
    <t>Расходы на обеспечение комплексного развития сельских территорий (на благоустройство сельских территорий) (Закупка товаров, работ и услуг для обеспечения государственных (муниципальных) нужд)</t>
  </si>
  <si>
    <t>Расходы на обеспечение комплексного развития сельских территорий (на благоустройство сельских территорий) (Межбюджетные трансферты)</t>
  </si>
  <si>
    <t>Расходы на прочие мероприятия по благоустройству поселений (Закупка товаров, работ и услуг для обеспечения государственных (муниципальных) нужд)</t>
  </si>
  <si>
    <t>Расходы на прочие мероприятия по благоустройству поселений (Иные бюджетные ассигнования)</t>
  </si>
  <si>
    <t xml:space="preserve">Мероприятия на благоустройство мест массового отдыха населения (Закупка товаров, работ и услуг для обеспечения государственных (муниципальных) нужд) </t>
  </si>
  <si>
    <t>Мероприятия по содержанию и благоустройству военно-мемориальный объектов на территории Хохольского района (Закупка товаров, работ и услуг для обеспечения государственных (муниципальных) нужд)</t>
  </si>
  <si>
    <t>Организация сбора и вывоза твердых коммунальных отходов на территории поселения (Закупка товаров, работ и услуг для обеспечения государственных (муниципальных) нужд)</t>
  </si>
  <si>
    <t xml:space="preserve">Расходы на организацию и содержание мест захоронения </t>
  </si>
  <si>
    <t>Расходы на организацию и содержание мест захоронения  (Закупка товаров, работ и услуг для обеспечения государственных (муниципальных) нужд)</t>
  </si>
  <si>
    <t>Расходы на озеленение (Закупка товаров, работ и услуг для обеспечения государственных (муниципальных) нужд)</t>
  </si>
  <si>
    <t>Расходы на уличное освещение (Иные бюджетные ассигнования)</t>
  </si>
  <si>
    <t>Расходы за счет МБТ на поощрение поселений по результатам оценки эффективности развития (Закупка товаров, работ и услуг для обеспечения государственных (муниципальных) нужд)</t>
  </si>
  <si>
    <t>Расходы муниципального района за счет МБТ на поощрение МО за достижение наилучших значений региональных показателей эффективности развития (Закупка товаров, работ и услуг для обеспечения государственных (муниципальных) нужд)</t>
  </si>
  <si>
    <t>Расходные обязательства, возникающие при выполнении полномочий органов местного самоуправления по вопросам местного значения в сфере модернизации уличного освещения (Закупка товаров, работ и услуг для обеспечения государственных (муниципальных) нужд)</t>
  </si>
  <si>
    <t>Расходы по реализации мероприятий по ремонту обьктов теплоэнергетического хозяйства (Закупка товаров, работ и услуг для обеспечения государственных (муниципальных) нужд)</t>
  </si>
  <si>
    <t>Организация системы раздельного накопления твердых коммунальных отходов на территории Воронежской области (Закупка товаров, работ и услуг для обеспечения государственных (муниципальных) нужд)</t>
  </si>
  <si>
    <t>Расходы в области коммунального хозяйства (Закупка товаров, работ и услуг для обеспечения государственных (муниципальных) нужд)</t>
  </si>
  <si>
    <t>Мероприятия, направленные на улучшения водоснабжения населения качественной питьевой водой (Закупка товаров, работ и услуг для обеспечения государственных (муниципальных) нужд)</t>
  </si>
  <si>
    <t>Мероприятия по переселению граждан из помещаний, признанных непригодными для проживания (Капитальные вложения в объекты государственной (муниципальной) собственности)</t>
  </si>
  <si>
    <t>Обеспечение мероприятий по капитальному ремонту многоквартирных домов и переселению граждан из аварийного жилищного фонда за счет средств бюджетов (Закупка товаров, работ и услуг для обеспечения государственных (муниципальных) нужд)</t>
  </si>
  <si>
    <t>Расходы по постановке на кадастровый учет объектов муниципальной собственности и инженерной инфраструктуры, осуществление оценки (Закупка товаров, работ и услуг для обеспечения государственных (муниципальных) нужд)</t>
  </si>
  <si>
    <t>Расходы на проведение топографо-геодезических, картографических и землеустроительных работ (Закупка товаров, работ и услуг для обеспечения государственных (муниципальных) нужд)</t>
  </si>
  <si>
    <t>Расходы средств дорожного фонда (Закупка товаров, работ и услуг для обеспечения государственных (муниципальных) нужд)</t>
  </si>
  <si>
    <t>Капитальный ремонт и ремонт автомобильных дорог общего пользования местного значения за счет субсидии из областного бюджета (Закупка товаров, работ и услуг для обеспечения государственных (муниципальных) нужд)</t>
  </si>
  <si>
    <t>Организация перевозок пассажиров автомобильным транспортом общего пользования по муниципальным маршрутам регулярных перевозок по регулируемым тарифам (Закупка товаров, работ и услуг для обеспечения государственных (муниципальных) нужд)</t>
  </si>
  <si>
    <t>Мероприятия направленные на снижение напряженности на рынке труда Воронежской области (Закупка товаров, работ и услуг для обеспечения государственных (муниципальных) нужд)</t>
  </si>
  <si>
    <t>Реализация других функций, связанных с обеспечением национальной безопасности и правоохранительной деятельности (Закупка товаров, работ и услуг для обеспечения государственных (муниципальных) нужд)</t>
  </si>
  <si>
    <t>Расходы на проведение социально значимых мероприятий (Закупка товаров, работ и услуг для обеспечения государственных (муниципальных) нужд)</t>
  </si>
  <si>
    <t>Мероприятия по предупреждению и ликвидация последствий чрезвычайных ситуаций и стихийных бедствий природного и техногенного характера (Закупка товаров, работ и услуг для обеспечения государственных (муниципальных) нужд)</t>
  </si>
  <si>
    <t>Мероприятия в сфере защиты населения от чрезвычайных ситуаций и пожаров (Закупка товаров, работ и услуг для обеспечения государственных (муниципальных) нужд)</t>
  </si>
  <si>
    <t>Мероприятия в сфере защиты населения от чрезвычайных ситуаций и пожаров (Предоставление субсидий бюджетным, автономным учреждениям и иным некоммерческим организациям)</t>
  </si>
  <si>
    <t>Осуществление первичного воинского учета на территориях, где отсутствуют военные комиссариаты в рамках подпрограммы "Муниципальное управление" программы "Устойчивое развитие Борщевского сельского поселения Хохольского муниципального района" (Закупка товаров, работ и услуг для обеспечения государственных (муниципальных) нужд)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</si>
  <si>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бухгалтерского обслуживания (Межбюджетные трансферты)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</si>
  <si>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внутреннего муниципального финансового контроля (Межбюджетные трансферты)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</si>
  <si>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закупок товаров (работ, услуг) для муниципальных нужд  (Межбюджетные трансферты)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</si>
  <si>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жилищного контроля  (Межбюджетные трансферты)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</si>
  <si>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подготовки, утверждения и выдачи градостроительных планов  (Межбюджетные трансферты)</t>
  </si>
  <si>
    <t>Резервный фонд администрации _____________ поселения (Иные бюджетные ассигнования)</t>
  </si>
  <si>
    <t>Приобретение служебного автотранспорта органам местного самоуправления поселений Воронежской области за счет ИМТ из областного бюджета (Закупка товаров, работ и услуг для обеспечения государственных (муниципальных) нужд)</t>
  </si>
  <si>
    <t>Расходы муниципального дорожного фонда (Закупка товаров, работ и услуг для обеспечения государственных (муниципальных) нужд)</t>
  </si>
  <si>
    <t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 год и на плановый период 2026 и 2027 годов"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</si>
  <si>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 (Межбюджетные трансферты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</si>
  <si>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жилищного контроля  (Межбюджетные трансферты0</t>
  </si>
  <si>
    <t>Осуществление первичного воинского учета на территориях, где отсутствуют военные комиссариаты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</si>
  <si>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Осуществление первичного воинского учета на территориях, где отсутствуют военные комиссариаты (Закупка товаров, работ и услуг для обеспечения государственных (муниципальных) нужд)</t>
  </si>
  <si>
    <t xml:space="preserve">Осуществление первичного воинского учета на территориях, где отсутствуют военные комиссариаты </t>
  </si>
  <si>
    <t>Осуществление первичного воинского учета на территориях, где отсутствуют военные комиссариаты  (Закупка товаров, работ и услуг для обеспечения государственных (муниципальных) нужд)</t>
  </si>
  <si>
    <t>Оказание материальной помощи малообеспеченным слоям граждан, попавших в трудную жизненную ситуацию (Социальное обеспечение и иные выплаты населению)</t>
  </si>
  <si>
    <t xml:space="preserve">Расходы на озеленение </t>
  </si>
  <si>
    <t>Расходы на организацию и содержание мест захоронения</t>
  </si>
  <si>
    <t>Расходы на организацию и содержание мест захоронения (Закупка товаров, работ и услуг для обеспечения государственных (муниципальных) нужд)</t>
  </si>
  <si>
    <t>Мероприятия на благоустройство мест массового отдыха населения (Закупка товаров, работ и услуг для обеспечения государственных (муниципальных) нужд)</t>
  </si>
  <si>
    <t>Расходы на уличное освещение (Закупка товаров, работ и услуг для обеспечения государственных (муниципальных) нужд_)</t>
  </si>
  <si>
    <t>Расходы на обеспечение деятельности (оказание услуг) муниципальных учреждений  (Иные бюджетные ассигнования)</t>
  </si>
  <si>
    <t>Мероприятия по созданию условий для развития физической культуры и массового спорта  (Закупка товаров, работ и услуг для обеспечения государственных (муниципальных) нужд)</t>
  </si>
  <si>
    <r>
      <t xml:space="preserve">Местный бюджет </t>
    </r>
    <r>
      <rPr>
        <b/>
        <sz val="8"/>
        <color rgb="FF000000"/>
        <rFont val="Arial"/>
        <family val="2"/>
        <charset val="204"/>
      </rPr>
      <t>(собственные средства поселения и средства районного бюджета)</t>
    </r>
  </si>
  <si>
    <t>01104S0850</t>
  </si>
  <si>
    <t>012019Д130</t>
  </si>
  <si>
    <t>01301S9770</t>
  </si>
  <si>
    <t>01302S8770</t>
  </si>
  <si>
    <t>01302S8910</t>
  </si>
  <si>
    <t>01 2 01 9Д130</t>
  </si>
  <si>
    <t>01 1 04 S0850</t>
  </si>
  <si>
    <t>Мероприятия по развитию градостроительной деятельности</t>
  </si>
  <si>
    <t>Мероприятия по развитию градостроительной деятельности (Закупка товаров, работ и услуг для обеспечения государственных (муниципальных) нужд)</t>
  </si>
  <si>
    <t>01 3 02 S8770</t>
  </si>
  <si>
    <t>Устройство тротуаров и велопешеходных дорожек</t>
  </si>
  <si>
    <t>Устройство тротуаров и велопешеходных дорожек  (Закупка товаров, работ и услуг для обеспечения государственных (муниципальных) нужд)</t>
  </si>
  <si>
    <t>01 3 02 S8910</t>
  </si>
  <si>
    <t>Реализация проектов по поддержке местных инициатив на территории муниципальных образований Воронежской области</t>
  </si>
  <si>
    <t>Реализация проектов по поддержке местных инициатив на территории муниципальных образований Воронежской области  (Закупка товаров, работ и услуг для обеспечения государственных (муниципальных) нужд)</t>
  </si>
  <si>
    <t>Капитальные вложения в объекты инфраструктуры на земельных участках, предназначенных для предоставления семьям, имеющим трех и более детей</t>
  </si>
  <si>
    <t>Капитальные вложения в объекты инфраструктуры на земельных участках, предназначенных для предоставления семьям, имеющим трех и более детей (Капитальные вложения в объекты государственной (муниципальной) собственности)</t>
  </si>
  <si>
    <t>01 3 01 S9770</t>
  </si>
  <si>
    <t xml:space="preserve">  </t>
  </si>
  <si>
    <t>013И4А5552</t>
  </si>
  <si>
    <t>01 3 И4 А5552</t>
  </si>
  <si>
    <t>Реализация программ формирования современной городской среды в части реализации проектов благоустройства дворовых территорий (дополнительные расходы) (Закупка товаров, работ и услуг для обеспечения государственных (муниципальных) нужд)</t>
  </si>
  <si>
    <t>01 3 И4 00000</t>
  </si>
  <si>
    <t>01 3 02 80650</t>
  </si>
  <si>
    <t>Иные межбюджетные трансферты поселениям за достижение наилучших значений показателей эффективности развития поселений</t>
  </si>
  <si>
    <t>Иные межбюджетные трансферты поселениям за достижение наилучших значений показателей эффективности развития поселений (Закупка товаров, работ и услуг для обеспечения государственных (муниципальных) нужд)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</si>
  <si>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 (погашение реструктурированной задолженности)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</si>
  <si>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 (бюджетные кредиты, предоставленные для частичного покрытия дефицитов бюджетов )</t>
  </si>
  <si>
    <t>Доходы  местного бюджета  Новогремяченского сельского поселения  по кодам видов доходов, подвидов доходов
 на  2025год и на плановый период 2026 и 2027 годов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</si>
  <si>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</si>
  <si>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Источники финансирования дефицита  бюджета Новогремяченского сельского  поселения  
на 2025 год и на плановый период 2026 и 2027 годов</t>
  </si>
  <si>
    <t>Ведомственная структура расходов бюджета Новогремяченского сельского поселения  
на 2025 год и плановый период 2026 и 2027 годов</t>
  </si>
  <si>
    <t xml:space="preserve">Распределение бюджетных ассигнований по разделам, подразделам, целевым статьям (муниципальным  
программам Новогремяченского сельского  поселения), группам видов расходов классификации расходов местного бюджета на 2025 год и плановый период 2026 и 2027 годов
</t>
  </si>
  <si>
    <t xml:space="preserve">Распределение 
бюджетных ассигнований по целевым статьям (муниципальным  
программам Новогремяченского сельского поселения), группам видов расходов, 
разделам, подразделам классификации расходов местного бюджета 
на 2025 год и плановый период 2026 и 2027 годов
</t>
  </si>
  <si>
    <t>Муниципальный дорожный фонд Новогремяченского сельского  поселения Хохольского муниципального района Воронежской области
на 2025 год</t>
  </si>
  <si>
    <t>Распределение бюджетных ассигнований на исполнение публичных нормативных обязательств бюджета Новогремяченского сельского  поселения Хохольского муниципального района 
на 2025 год и на плановый период 2026 и 2027 годов</t>
  </si>
  <si>
    <t>Программа  муниципальных внутренних заимствований  Новогремяченского сельского  поселения 
на 2025 год и на плановый период 2026 и 2027 годов</t>
  </si>
  <si>
    <t>"Устойчивое развитие Новогремяченского сельского  поселения Хохольского муниципального района Воронежской области"</t>
  </si>
  <si>
    <t>Расходы бюджета Новогремяченского сельского поселения Хохольского муниципального района на реализацию  муниципальной программы</t>
  </si>
  <si>
    <t>План реализации муниципальной программы Новогремяченского сельского поселения Хохольского муниципального района</t>
  </si>
  <si>
    <t>МУНИЦИПАЛЬНАЯ ПРОГРАММА
 "Устойчивое развитие Новогремяченского сельского поселения Хохольского муниципального района Воронежской области"</t>
  </si>
  <si>
    <t>Норматив</t>
  </si>
  <si>
    <t>611</t>
  </si>
  <si>
    <t>241</t>
  </si>
  <si>
    <t>241.01</t>
  </si>
  <si>
    <t>Субсидия БУ на финансовое обеспечение мун.задания</t>
  </si>
  <si>
    <t>612</t>
  </si>
  <si>
    <t>241.02</t>
  </si>
  <si>
    <t>Субсидия БУ на иные цели</t>
  </si>
  <si>
    <t>Расходы средств дорожного фонда (Предоставление субсидий бюджетным, автономным учреждениям и иным некоммерческим организациям)</t>
  </si>
  <si>
    <t>Расходы на озеленение (Предоставление субсидий бюджетным, автономным учреждениям и иным некоммерческим организациям)</t>
  </si>
  <si>
    <t>Организация сбора и вывоза твердых коммунальных отходов на территории поселения (Предоставление субсидий бюджетным, автономным учреждениям и иным некоммерческим организациям)</t>
  </si>
  <si>
    <t>229</t>
  </si>
  <si>
    <t>229.01</t>
  </si>
  <si>
    <t>Арендная плата за пользование земельными участками и другими обособленными природными объектами</t>
  </si>
</sst>
</file>

<file path=xl/styles.xml><?xml version="1.0" encoding="utf-8"?>
<styleSheet xmlns="http://schemas.openxmlformats.org/spreadsheetml/2006/main">
  <numFmts count="1">
    <numFmt numFmtId="164" formatCode="#,##0.0"/>
  </numFmts>
  <fonts count="30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444444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8"/>
      <color rgb="FF000000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thin">
        <color rgb="FFBFBFBF"/>
      </top>
      <bottom/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9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5">
      <alignment horizontal="center" vertical="center" wrapText="1"/>
    </xf>
    <xf numFmtId="49" fontId="3" fillId="0" borderId="7">
      <alignment horizontal="center" vertical="center" wrapText="1"/>
    </xf>
    <xf numFmtId="49" fontId="3" fillId="0" borderId="8">
      <alignment horizontal="center" vertical="center" wrapText="1"/>
    </xf>
    <xf numFmtId="49" fontId="3" fillId="0" borderId="9">
      <alignment horizontal="center" vertical="center" wrapText="1"/>
    </xf>
    <xf numFmtId="49" fontId="3" fillId="0" borderId="10">
      <alignment horizontal="center" vertical="center" wrapText="1"/>
    </xf>
    <xf numFmtId="49" fontId="3" fillId="0" borderId="11">
      <alignment horizontal="center" vertical="center" wrapText="1"/>
    </xf>
    <xf numFmtId="49" fontId="4" fillId="2" borderId="12">
      <alignment horizontal="center" vertical="top" shrinkToFit="1"/>
    </xf>
    <xf numFmtId="49" fontId="4" fillId="2" borderId="13">
      <alignment horizontal="center" vertical="top" shrinkToFit="1"/>
    </xf>
    <xf numFmtId="0" fontId="4" fillId="2" borderId="13">
      <alignment horizontal="left" vertical="top" wrapText="1"/>
    </xf>
    <xf numFmtId="4" fontId="4" fillId="2" borderId="13">
      <alignment horizontal="right" vertical="top" shrinkToFit="1"/>
    </xf>
    <xf numFmtId="4" fontId="4" fillId="2" borderId="14">
      <alignment horizontal="right" vertical="top" shrinkToFit="1"/>
    </xf>
    <xf numFmtId="49" fontId="3" fillId="3" borderId="15">
      <alignment horizontal="center" vertical="top" shrinkToFit="1"/>
    </xf>
    <xf numFmtId="49" fontId="3" fillId="3" borderId="16">
      <alignment horizontal="center" vertical="top" shrinkToFit="1"/>
    </xf>
    <xf numFmtId="0" fontId="3" fillId="3" borderId="16">
      <alignment horizontal="left" vertical="top" wrapText="1"/>
    </xf>
    <xf numFmtId="4" fontId="3" fillId="3" borderId="16">
      <alignment horizontal="right" vertical="top" shrinkToFit="1"/>
    </xf>
    <xf numFmtId="4" fontId="3" fillId="3" borderId="17">
      <alignment horizontal="right" vertical="top" shrinkToFit="1"/>
    </xf>
    <xf numFmtId="49" fontId="3" fillId="4" borderId="18">
      <alignment horizontal="center" vertical="top" shrinkToFit="1"/>
    </xf>
    <xf numFmtId="49" fontId="3" fillId="4" borderId="19">
      <alignment horizontal="center" vertical="top" shrinkToFit="1"/>
    </xf>
    <xf numFmtId="0" fontId="3" fillId="4" borderId="19">
      <alignment horizontal="left" vertical="top" wrapText="1"/>
    </xf>
    <xf numFmtId="4" fontId="3" fillId="4" borderId="19">
      <alignment horizontal="right" vertical="top" shrinkToFit="1"/>
    </xf>
    <xf numFmtId="4" fontId="3" fillId="4" borderId="20">
      <alignment horizontal="right" vertical="top" shrinkToFit="1"/>
    </xf>
    <xf numFmtId="49" fontId="5" fillId="0" borderId="18">
      <alignment horizontal="center" vertical="top" shrinkToFit="1"/>
    </xf>
    <xf numFmtId="49" fontId="2" fillId="0" borderId="19">
      <alignment horizontal="center" vertical="top" shrinkToFit="1"/>
    </xf>
    <xf numFmtId="0" fontId="2" fillId="0" borderId="19">
      <alignment horizontal="left" vertical="top" wrapText="1"/>
    </xf>
    <xf numFmtId="4" fontId="2" fillId="0" borderId="19">
      <alignment horizontal="right" vertical="top" shrinkToFit="1"/>
    </xf>
    <xf numFmtId="4" fontId="6" fillId="0" borderId="20">
      <alignment horizontal="right" vertical="top" shrinkToFit="1"/>
    </xf>
    <xf numFmtId="49" fontId="5" fillId="0" borderId="18">
      <alignment horizontal="center" vertical="top" shrinkToFit="1"/>
    </xf>
    <xf numFmtId="49" fontId="2" fillId="0" borderId="19">
      <alignment horizontal="center" vertical="top" shrinkToFit="1"/>
    </xf>
    <xf numFmtId="0" fontId="2" fillId="0" borderId="19">
      <alignment horizontal="left" vertical="top" wrapText="1"/>
    </xf>
    <xf numFmtId="4" fontId="2" fillId="0" borderId="19">
      <alignment horizontal="right" vertical="top" shrinkToFit="1"/>
    </xf>
    <xf numFmtId="4" fontId="6" fillId="0" borderId="20">
      <alignment horizontal="right" vertical="top" shrinkToFit="1"/>
    </xf>
    <xf numFmtId="49" fontId="5" fillId="0" borderId="18">
      <alignment horizontal="center" vertical="top" shrinkToFit="1"/>
    </xf>
    <xf numFmtId="49" fontId="2" fillId="0" borderId="19">
      <alignment horizontal="center" vertical="top" shrinkToFit="1"/>
    </xf>
    <xf numFmtId="0" fontId="2" fillId="0" borderId="19">
      <alignment horizontal="left" vertical="top" wrapText="1"/>
    </xf>
    <xf numFmtId="4" fontId="2" fillId="0" borderId="19">
      <alignment horizontal="right" vertical="top" shrinkToFit="1"/>
    </xf>
    <xf numFmtId="4" fontId="6" fillId="0" borderId="20">
      <alignment horizontal="right" vertical="top" shrinkToFit="1"/>
    </xf>
    <xf numFmtId="49" fontId="5" fillId="0" borderId="18">
      <alignment horizontal="center" vertical="top" shrinkToFit="1"/>
    </xf>
    <xf numFmtId="49" fontId="2" fillId="0" borderId="19">
      <alignment horizontal="center" vertical="top" shrinkToFit="1"/>
    </xf>
    <xf numFmtId="0" fontId="2" fillId="0" borderId="19">
      <alignment horizontal="left" vertical="top" wrapText="1"/>
    </xf>
    <xf numFmtId="4" fontId="2" fillId="0" borderId="19">
      <alignment horizontal="right" vertical="top" shrinkToFit="1"/>
    </xf>
    <xf numFmtId="4" fontId="6" fillId="0" borderId="20">
      <alignment horizontal="right" vertical="top" shrinkToFit="1"/>
    </xf>
    <xf numFmtId="0" fontId="2" fillId="0" borderId="21"/>
    <xf numFmtId="0" fontId="2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164" fontId="4" fillId="2" borderId="13">
      <alignment horizontal="right" vertical="top" shrinkToFit="1"/>
    </xf>
    <xf numFmtId="164" fontId="4" fillId="2" borderId="14">
      <alignment horizontal="right" vertical="top" shrinkToFit="1"/>
    </xf>
    <xf numFmtId="164" fontId="3" fillId="3" borderId="16">
      <alignment horizontal="right" vertical="top" shrinkToFit="1"/>
    </xf>
    <xf numFmtId="164" fontId="3" fillId="3" borderId="17">
      <alignment horizontal="right" vertical="top" shrinkToFit="1"/>
    </xf>
    <xf numFmtId="164" fontId="3" fillId="4" borderId="19">
      <alignment horizontal="right" vertical="top" shrinkToFit="1"/>
    </xf>
    <xf numFmtId="164" fontId="3" fillId="4" borderId="20">
      <alignment horizontal="right" vertical="top" shrinkToFit="1"/>
    </xf>
    <xf numFmtId="164" fontId="2" fillId="0" borderId="19">
      <alignment horizontal="right" vertical="top" shrinkToFit="1"/>
    </xf>
    <xf numFmtId="164" fontId="2" fillId="0" borderId="20">
      <alignment horizontal="right" vertical="top" shrinkToFit="1"/>
    </xf>
    <xf numFmtId="0" fontId="2" fillId="0" borderId="22"/>
    <xf numFmtId="0" fontId="2" fillId="0" borderId="23"/>
    <xf numFmtId="0" fontId="2" fillId="0" borderId="24"/>
    <xf numFmtId="0" fontId="4" fillId="5" borderId="25"/>
    <xf numFmtId="0" fontId="4" fillId="5" borderId="26"/>
    <xf numFmtId="164" fontId="4" fillId="5" borderId="26">
      <alignment horizontal="right" shrinkToFit="1"/>
    </xf>
    <xf numFmtId="164" fontId="4" fillId="5" borderId="27">
      <alignment horizontal="right" shrinkToFit="1"/>
    </xf>
    <xf numFmtId="0" fontId="2" fillId="0" borderId="28"/>
  </cellStyleXfs>
  <cellXfs count="336">
    <xf numFmtId="0" fontId="0" fillId="0" borderId="0" xfId="0"/>
    <xf numFmtId="0" fontId="0" fillId="0" borderId="0" xfId="0" applyProtection="1">
      <protection locked="0"/>
    </xf>
    <xf numFmtId="4" fontId="4" fillId="2" borderId="13" xfId="14" applyNumberFormat="1" applyProtection="1">
      <alignment horizontal="right" vertical="top" shrinkToFit="1"/>
    </xf>
    <xf numFmtId="4" fontId="3" fillId="3" borderId="16" xfId="19" applyNumberFormat="1" applyProtection="1">
      <alignment horizontal="right" vertical="top" shrinkToFit="1"/>
    </xf>
    <xf numFmtId="4" fontId="3" fillId="4" borderId="19" xfId="24" applyNumberFormat="1" applyProtection="1">
      <alignment horizontal="right" vertical="top" shrinkToFit="1"/>
    </xf>
    <xf numFmtId="4" fontId="2" fillId="0" borderId="19" xfId="29" applyNumberFormat="1" applyProtection="1">
      <alignment horizontal="right" vertical="top" shrinkToFit="1"/>
    </xf>
    <xf numFmtId="4" fontId="2" fillId="0" borderId="19" xfId="34" applyNumberFormat="1" applyProtection="1">
      <alignment horizontal="right" vertical="top" shrinkToFit="1"/>
    </xf>
    <xf numFmtId="4" fontId="2" fillId="0" borderId="19" xfId="39" applyNumberFormat="1" applyProtection="1">
      <alignment horizontal="right" vertical="top" shrinkToFit="1"/>
    </xf>
    <xf numFmtId="4" fontId="2" fillId="0" borderId="19" xfId="44" applyNumberFormat="1" applyProtection="1">
      <alignment horizontal="right" vertical="top" shrinkToFit="1"/>
    </xf>
    <xf numFmtId="49" fontId="3" fillId="0" borderId="3" xfId="4" applyNumberFormat="1" applyProtection="1">
      <alignment horizontal="center" vertical="center" wrapText="1"/>
      <protection locked="0"/>
    </xf>
    <xf numFmtId="49" fontId="3" fillId="0" borderId="9" xfId="8" applyNumberFormat="1" applyProtection="1">
      <alignment horizontal="center" vertical="center" wrapText="1"/>
      <protection locked="0"/>
    </xf>
    <xf numFmtId="49" fontId="3" fillId="0" borderId="10" xfId="9" applyNumberFormat="1" applyProtection="1">
      <alignment horizontal="center" vertical="center" wrapText="1"/>
      <protection locked="0"/>
    </xf>
    <xf numFmtId="49" fontId="3" fillId="0" borderId="11" xfId="10" applyNumberFormat="1" applyProtection="1">
      <alignment horizontal="center" vertical="center" wrapText="1"/>
      <protection locked="0"/>
    </xf>
    <xf numFmtId="49" fontId="4" fillId="2" borderId="12" xfId="11" applyNumberFormat="1" applyProtection="1">
      <alignment horizontal="center" vertical="top" shrinkToFit="1"/>
      <protection locked="0"/>
    </xf>
    <xf numFmtId="49" fontId="4" fillId="2" borderId="13" xfId="12" applyNumberFormat="1" applyProtection="1">
      <alignment horizontal="center" vertical="top" shrinkToFit="1"/>
      <protection locked="0"/>
    </xf>
    <xf numFmtId="0" fontId="4" fillId="2" borderId="13" xfId="13" applyNumberFormat="1" applyProtection="1">
      <alignment horizontal="left" vertical="top" wrapText="1"/>
      <protection locked="0"/>
    </xf>
    <xf numFmtId="49" fontId="3" fillId="3" borderId="15" xfId="16" applyNumberFormat="1" applyProtection="1">
      <alignment horizontal="center" vertical="top" shrinkToFit="1"/>
      <protection locked="0"/>
    </xf>
    <xf numFmtId="49" fontId="3" fillId="3" borderId="16" xfId="17" applyNumberFormat="1" applyProtection="1">
      <alignment horizontal="center" vertical="top" shrinkToFit="1"/>
      <protection locked="0"/>
    </xf>
    <xf numFmtId="0" fontId="3" fillId="3" borderId="16" xfId="18" applyNumberFormat="1" applyProtection="1">
      <alignment horizontal="left" vertical="top" wrapText="1"/>
      <protection locked="0"/>
    </xf>
    <xf numFmtId="49" fontId="3" fillId="4" borderId="18" xfId="21" applyNumberFormat="1" applyProtection="1">
      <alignment horizontal="center" vertical="top" shrinkToFit="1"/>
      <protection locked="0"/>
    </xf>
    <xf numFmtId="49" fontId="3" fillId="4" borderId="19" xfId="22" applyNumberFormat="1" applyProtection="1">
      <alignment horizontal="center" vertical="top" shrinkToFit="1"/>
      <protection locked="0"/>
    </xf>
    <xf numFmtId="0" fontId="3" fillId="4" borderId="19" xfId="23" applyNumberFormat="1" applyProtection="1">
      <alignment horizontal="left" vertical="top" wrapText="1"/>
      <protection locked="0"/>
    </xf>
    <xf numFmtId="49" fontId="5" fillId="0" borderId="18" xfId="26" applyNumberFormat="1" applyProtection="1">
      <alignment horizontal="center" vertical="top" shrinkToFit="1"/>
      <protection locked="0"/>
    </xf>
    <xf numFmtId="49" fontId="2" fillId="0" borderId="19" xfId="27" applyNumberFormat="1" applyProtection="1">
      <alignment horizontal="center" vertical="top" shrinkToFit="1"/>
      <protection locked="0"/>
    </xf>
    <xf numFmtId="0" fontId="2" fillId="0" borderId="19" xfId="28" applyNumberFormat="1" applyProtection="1">
      <alignment horizontal="left" vertical="top" wrapText="1"/>
      <protection locked="0"/>
    </xf>
    <xf numFmtId="49" fontId="5" fillId="0" borderId="18" xfId="31" applyNumberFormat="1" applyProtection="1">
      <alignment horizontal="center" vertical="top" shrinkToFit="1"/>
      <protection locked="0"/>
    </xf>
    <xf numFmtId="49" fontId="2" fillId="0" borderId="19" xfId="32" applyNumberFormat="1" applyProtection="1">
      <alignment horizontal="center" vertical="top" shrinkToFit="1"/>
      <protection locked="0"/>
    </xf>
    <xf numFmtId="0" fontId="2" fillId="0" borderId="19" xfId="33" applyNumberFormat="1" applyProtection="1">
      <alignment horizontal="left" vertical="top" wrapText="1"/>
      <protection locked="0"/>
    </xf>
    <xf numFmtId="49" fontId="5" fillId="0" borderId="18" xfId="36" applyNumberFormat="1" applyProtection="1">
      <alignment horizontal="center" vertical="top" shrinkToFit="1"/>
      <protection locked="0"/>
    </xf>
    <xf numFmtId="49" fontId="2" fillId="0" borderId="19" xfId="37" applyNumberFormat="1" applyProtection="1">
      <alignment horizontal="center" vertical="top" shrinkToFit="1"/>
      <protection locked="0"/>
    </xf>
    <xf numFmtId="0" fontId="2" fillId="0" borderId="19" xfId="38" applyNumberFormat="1" applyProtection="1">
      <alignment horizontal="left" vertical="top" wrapText="1"/>
      <protection locked="0"/>
    </xf>
    <xf numFmtId="49" fontId="5" fillId="0" borderId="18" xfId="41" applyNumberFormat="1" applyProtection="1">
      <alignment horizontal="center" vertical="top" shrinkToFit="1"/>
      <protection locked="0"/>
    </xf>
    <xf numFmtId="49" fontId="2" fillId="0" borderId="19" xfId="42" applyNumberFormat="1" applyProtection="1">
      <alignment horizontal="center" vertical="top" shrinkToFit="1"/>
      <protection locked="0"/>
    </xf>
    <xf numFmtId="0" fontId="2" fillId="0" borderId="19" xfId="43" applyNumberFormat="1" applyProtection="1">
      <alignment horizontal="left" vertical="top" wrapText="1"/>
      <protection locked="0"/>
    </xf>
    <xf numFmtId="4" fontId="2" fillId="0" borderId="19" xfId="44" applyNumberFormat="1" applyProtection="1">
      <alignment horizontal="right" vertical="top" shrinkToFit="1"/>
      <protection locked="0"/>
    </xf>
    <xf numFmtId="0" fontId="2" fillId="0" borderId="21" xfId="46" applyNumberFormat="1" applyProtection="1">
      <protection locked="0"/>
    </xf>
    <xf numFmtId="0" fontId="9" fillId="0" borderId="0" xfId="0" applyFont="1" applyAlignment="1">
      <alignment horizontal="center"/>
    </xf>
    <xf numFmtId="0" fontId="8" fillId="0" borderId="1" xfId="0" applyFont="1" applyFill="1" applyBorder="1" applyAlignment="1" applyProtection="1">
      <alignment horizontal="right"/>
      <protection locked="0"/>
    </xf>
    <xf numFmtId="0" fontId="12" fillId="6" borderId="29" xfId="0" applyFont="1" applyFill="1" applyBorder="1" applyAlignment="1">
      <alignment wrapText="1"/>
    </xf>
    <xf numFmtId="0" fontId="13" fillId="0" borderId="1" xfId="0" applyFont="1" applyBorder="1"/>
    <xf numFmtId="0" fontId="13" fillId="0" borderId="33" xfId="0" applyFont="1" applyBorder="1" applyAlignment="1">
      <alignment wrapText="1"/>
    </xf>
    <xf numFmtId="0" fontId="13" fillId="0" borderId="33" xfId="0" applyFont="1" applyBorder="1"/>
    <xf numFmtId="0" fontId="11" fillId="0" borderId="33" xfId="0" applyFont="1" applyBorder="1" applyAlignment="1">
      <alignment vertical="top" wrapText="1"/>
    </xf>
    <xf numFmtId="0" fontId="11" fillId="6" borderId="29" xfId="0" applyFont="1" applyFill="1" applyBorder="1" applyAlignment="1">
      <alignment wrapText="1"/>
    </xf>
    <xf numFmtId="0" fontId="11" fillId="0" borderId="29" xfId="0" applyFont="1" applyBorder="1" applyAlignment="1">
      <alignment horizontal="center"/>
    </xf>
    <xf numFmtId="0" fontId="11" fillId="6" borderId="29" xfId="0" applyFont="1" applyFill="1" applyBorder="1" applyAlignment="1">
      <alignment horizontal="center" wrapText="1"/>
    </xf>
    <xf numFmtId="164" fontId="11" fillId="6" borderId="29" xfId="0" applyNumberFormat="1" applyFont="1" applyFill="1" applyBorder="1" applyAlignment="1">
      <alignment horizontal="center" wrapText="1"/>
    </xf>
    <xf numFmtId="164" fontId="10" fillId="6" borderId="29" xfId="0" applyNumberFormat="1" applyFont="1" applyFill="1" applyBorder="1" applyAlignment="1">
      <alignment horizontal="center" wrapText="1"/>
    </xf>
    <xf numFmtId="164" fontId="11" fillId="10" borderId="29" xfId="0" applyNumberFormat="1" applyFont="1" applyFill="1" applyBorder="1" applyAlignment="1">
      <alignment horizontal="center" wrapText="1"/>
    </xf>
    <xf numFmtId="164" fontId="10" fillId="0" borderId="29" xfId="0" applyNumberFormat="1" applyFont="1" applyBorder="1" applyAlignment="1">
      <alignment horizontal="right" wrapText="1"/>
    </xf>
    <xf numFmtId="164" fontId="11" fillId="9" borderId="29" xfId="0" applyNumberFormat="1" applyFont="1" applyFill="1" applyBorder="1" applyAlignment="1">
      <alignment horizontal="right" wrapText="1"/>
    </xf>
    <xf numFmtId="164" fontId="11" fillId="0" borderId="29" xfId="0" applyNumberFormat="1" applyFont="1" applyBorder="1" applyAlignment="1">
      <alignment horizontal="right" wrapText="1"/>
    </xf>
    <xf numFmtId="164" fontId="11" fillId="0" borderId="29" xfId="0" applyNumberFormat="1" applyFont="1" applyBorder="1" applyAlignment="1">
      <alignment wrapText="1"/>
    </xf>
    <xf numFmtId="164" fontId="11" fillId="0" borderId="29" xfId="0" applyNumberFormat="1" applyFont="1" applyBorder="1" applyAlignment="1">
      <alignment horizontal="right" vertical="top" wrapText="1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20" fillId="0" borderId="1" xfId="1" applyFont="1" applyAlignment="1" applyProtection="1">
      <alignment vertical="top" wrapText="1"/>
      <protection locked="0"/>
    </xf>
    <xf numFmtId="0" fontId="15" fillId="0" borderId="1" xfId="0" applyFont="1" applyFill="1" applyBorder="1" applyProtection="1">
      <protection locked="0"/>
    </xf>
    <xf numFmtId="0" fontId="15" fillId="0" borderId="1" xfId="0" applyFont="1" applyBorder="1" applyProtection="1">
      <protection locked="0"/>
    </xf>
    <xf numFmtId="0" fontId="21" fillId="0" borderId="1" xfId="2" applyFont="1" applyAlignment="1" applyProtection="1">
      <alignment vertical="top" wrapText="1"/>
      <protection locked="0"/>
    </xf>
    <xf numFmtId="0" fontId="11" fillId="0" borderId="1" xfId="2" applyFont="1" applyAlignment="1" applyProtection="1">
      <alignment vertical="top" wrapText="1"/>
      <protection locked="0"/>
    </xf>
    <xf numFmtId="49" fontId="10" fillId="0" borderId="35" xfId="3" applyNumberFormat="1" applyFont="1" applyBorder="1" applyAlignment="1" applyProtection="1">
      <alignment vertical="center" wrapText="1"/>
      <protection locked="0"/>
    </xf>
    <xf numFmtId="49" fontId="10" fillId="0" borderId="34" xfId="3" applyFont="1" applyBorder="1" applyAlignment="1" applyProtection="1">
      <alignment horizontal="center" vertical="center" wrapText="1"/>
      <protection locked="0"/>
    </xf>
    <xf numFmtId="0" fontId="15" fillId="0" borderId="34" xfId="0" applyFont="1" applyBorder="1" applyProtection="1">
      <protection locked="0"/>
    </xf>
    <xf numFmtId="49" fontId="10" fillId="0" borderId="34" xfId="8" applyNumberFormat="1" applyFont="1" applyBorder="1" applyProtection="1">
      <alignment horizontal="center" vertical="center" wrapText="1"/>
      <protection locked="0"/>
    </xf>
    <xf numFmtId="49" fontId="10" fillId="0" borderId="34" xfId="9" applyNumberFormat="1" applyFont="1" applyBorder="1" applyProtection="1">
      <alignment horizontal="center" vertical="center" wrapText="1"/>
      <protection locked="0"/>
    </xf>
    <xf numFmtId="0" fontId="22" fillId="2" borderId="34" xfId="13" applyNumberFormat="1" applyFont="1" applyBorder="1" applyProtection="1">
      <alignment horizontal="left" vertical="top" wrapText="1"/>
      <protection locked="0"/>
    </xf>
    <xf numFmtId="49" fontId="22" fillId="2" borderId="34" xfId="14" applyNumberFormat="1" applyFont="1" applyBorder="1" applyAlignment="1" applyProtection="1">
      <alignment horizontal="center" vertical="top" shrinkToFit="1"/>
      <protection locked="0"/>
    </xf>
    <xf numFmtId="164" fontId="22" fillId="2" borderId="34" xfId="14" applyNumberFormat="1" applyFont="1" applyBorder="1" applyAlignment="1" applyProtection="1">
      <alignment horizontal="center" vertical="top" shrinkToFit="1"/>
    </xf>
    <xf numFmtId="164" fontId="18" fillId="0" borderId="0" xfId="0" applyNumberFormat="1" applyFont="1" applyProtection="1">
      <protection locked="0"/>
    </xf>
    <xf numFmtId="0" fontId="10" fillId="3" borderId="34" xfId="17" applyNumberFormat="1" applyFont="1" applyBorder="1" applyAlignment="1" applyProtection="1">
      <alignment horizontal="left" vertical="top" wrapText="1"/>
      <protection locked="0"/>
    </xf>
    <xf numFmtId="49" fontId="10" fillId="3" borderId="34" xfId="18" applyNumberFormat="1" applyFont="1" applyBorder="1" applyAlignment="1" applyProtection="1">
      <alignment horizontal="center" vertical="top" shrinkToFit="1"/>
      <protection locked="0"/>
    </xf>
    <xf numFmtId="164" fontId="10" fillId="3" borderId="34" xfId="18" applyNumberFormat="1" applyFont="1" applyBorder="1" applyAlignment="1" applyProtection="1">
      <alignment horizontal="center" vertical="top" shrinkToFit="1"/>
    </xf>
    <xf numFmtId="0" fontId="11" fillId="0" borderId="34" xfId="41" applyNumberFormat="1" applyFont="1" applyBorder="1" applyAlignment="1" applyProtection="1">
      <alignment horizontal="left" vertical="top" wrapText="1"/>
      <protection locked="0"/>
    </xf>
    <xf numFmtId="49" fontId="11" fillId="0" borderId="34" xfId="42" applyNumberFormat="1" applyFont="1" applyBorder="1" applyProtection="1">
      <alignment horizontal="center" vertical="top" shrinkToFit="1"/>
      <protection locked="0"/>
    </xf>
    <xf numFmtId="164" fontId="11" fillId="0" borderId="34" xfId="42" applyNumberFormat="1" applyFont="1" applyBorder="1" applyProtection="1">
      <alignment horizontal="center" vertical="top" shrinkToFit="1"/>
    </xf>
    <xf numFmtId="164" fontId="11" fillId="0" borderId="34" xfId="42" applyNumberFormat="1" applyFont="1" applyBorder="1" applyProtection="1">
      <alignment horizontal="center" vertical="top" shrinkToFit="1"/>
      <protection locked="0"/>
    </xf>
    <xf numFmtId="0" fontId="23" fillId="0" borderId="34" xfId="0" applyFont="1" applyBorder="1" applyProtection="1">
      <protection locked="0"/>
    </xf>
    <xf numFmtId="0" fontId="15" fillId="0" borderId="0" xfId="0" applyFont="1"/>
    <xf numFmtId="0" fontId="15" fillId="0" borderId="0" xfId="0" applyFont="1" applyAlignment="1">
      <alignment horizontal="left" wrapText="1"/>
    </xf>
    <xf numFmtId="49" fontId="10" fillId="0" borderId="35" xfId="4" applyNumberFormat="1" applyFont="1" applyBorder="1" applyAlignment="1" applyProtection="1">
      <alignment horizontal="center" vertical="center" wrapText="1"/>
      <protection locked="0"/>
    </xf>
    <xf numFmtId="49" fontId="10" fillId="0" borderId="34" xfId="4" applyFont="1" applyBorder="1" applyAlignment="1" applyProtection="1">
      <alignment horizontal="center" vertical="center" wrapText="1"/>
      <protection locked="0"/>
    </xf>
    <xf numFmtId="49" fontId="10" fillId="0" borderId="34" xfId="4" applyNumberFormat="1" applyFont="1" applyBorder="1" applyAlignment="1" applyProtection="1">
      <alignment horizontal="center" vertical="center" wrapText="1"/>
      <protection locked="0"/>
    </xf>
    <xf numFmtId="164" fontId="10" fillId="3" borderId="34" xfId="17" applyNumberFormat="1" applyFont="1" applyBorder="1" applyAlignment="1" applyProtection="1">
      <alignment horizontal="center" vertical="center" wrapText="1"/>
      <protection locked="0"/>
    </xf>
    <xf numFmtId="164" fontId="15" fillId="0" borderId="0" xfId="0" applyNumberFormat="1" applyFont="1"/>
    <xf numFmtId="0" fontId="10" fillId="4" borderId="34" xfId="21" applyNumberFormat="1" applyFont="1" applyBorder="1" applyAlignment="1" applyProtection="1">
      <alignment horizontal="left" vertical="top" wrapText="1"/>
      <protection locked="0"/>
    </xf>
    <xf numFmtId="164" fontId="10" fillId="4" borderId="34" xfId="21" applyNumberFormat="1" applyFont="1" applyBorder="1" applyAlignment="1" applyProtection="1">
      <alignment horizontal="center" vertical="center" wrapText="1"/>
      <protection locked="0"/>
    </xf>
    <xf numFmtId="0" fontId="11" fillId="0" borderId="34" xfId="37" applyNumberFormat="1" applyFont="1" applyBorder="1" applyAlignment="1" applyProtection="1">
      <alignment horizontal="left" vertical="top" wrapText="1"/>
      <protection locked="0"/>
    </xf>
    <xf numFmtId="49" fontId="11" fillId="0" borderId="34" xfId="38" applyNumberFormat="1" applyFont="1" applyBorder="1" applyAlignment="1" applyProtection="1">
      <alignment horizontal="left" vertical="top" wrapText="1" shrinkToFit="1"/>
      <protection locked="0"/>
    </xf>
    <xf numFmtId="164" fontId="11" fillId="0" borderId="34" xfId="38" applyNumberFormat="1" applyFont="1" applyBorder="1" applyAlignment="1" applyProtection="1">
      <alignment horizontal="center" vertical="center" shrinkToFit="1"/>
      <protection locked="0"/>
    </xf>
    <xf numFmtId="11" fontId="11" fillId="0" borderId="34" xfId="38" applyNumberFormat="1" applyFont="1" applyBorder="1" applyAlignment="1" applyProtection="1">
      <alignment horizontal="left" vertical="top" wrapText="1" shrinkToFit="1"/>
      <protection locked="0"/>
    </xf>
    <xf numFmtId="164" fontId="11" fillId="0" borderId="34" xfId="42" applyNumberFormat="1" applyFont="1" applyBorder="1" applyAlignment="1" applyProtection="1">
      <alignment horizontal="center" vertical="center" shrinkToFit="1"/>
      <protection locked="0"/>
    </xf>
    <xf numFmtId="0" fontId="16" fillId="0" borderId="1" xfId="0" applyFont="1" applyBorder="1" applyProtection="1">
      <protection locked="0"/>
    </xf>
    <xf numFmtId="0" fontId="16" fillId="0" borderId="1" xfId="0" applyFont="1" applyBorder="1" applyAlignment="1" applyProtection="1">
      <alignment wrapText="1"/>
      <protection locked="0"/>
    </xf>
    <xf numFmtId="0" fontId="18" fillId="0" borderId="1" xfId="0" applyFont="1" applyBorder="1" applyProtection="1">
      <protection locked="0"/>
    </xf>
    <xf numFmtId="0" fontId="19" fillId="0" borderId="1" xfId="1" applyNumberFormat="1" applyFont="1" applyProtection="1">
      <alignment horizontal="center" vertical="top" wrapText="1"/>
      <protection locked="0"/>
    </xf>
    <xf numFmtId="0" fontId="19" fillId="0" borderId="1" xfId="1" applyFont="1" applyProtection="1">
      <alignment horizontal="center" vertical="top" wrapText="1"/>
      <protection locked="0"/>
    </xf>
    <xf numFmtId="0" fontId="19" fillId="0" borderId="1" xfId="1" applyFont="1" applyAlignment="1" applyProtection="1">
      <alignment horizontal="center" vertical="top" wrapText="1"/>
      <protection locked="0"/>
    </xf>
    <xf numFmtId="49" fontId="10" fillId="0" borderId="34" xfId="6" applyNumberFormat="1" applyFont="1" applyBorder="1" applyAlignment="1" applyProtection="1">
      <alignment horizontal="center" vertical="center" wrapText="1"/>
      <protection locked="0"/>
    </xf>
    <xf numFmtId="49" fontId="10" fillId="0" borderId="34" xfId="6" applyNumberFormat="1" applyFont="1" applyBorder="1" applyProtection="1">
      <alignment horizontal="center" vertical="center" wrapText="1"/>
      <protection locked="0"/>
    </xf>
    <xf numFmtId="49" fontId="10" fillId="0" borderId="34" xfId="7" applyNumberFormat="1" applyFont="1" applyBorder="1" applyProtection="1">
      <alignment horizontal="center" vertical="center" wrapText="1"/>
      <protection locked="0"/>
    </xf>
    <xf numFmtId="49" fontId="10" fillId="0" borderId="34" xfId="8" applyNumberFormat="1" applyFont="1" applyBorder="1" applyAlignment="1" applyProtection="1">
      <alignment horizontal="center" vertical="center" wrapText="1"/>
      <protection locked="0"/>
    </xf>
    <xf numFmtId="49" fontId="22" fillId="2" borderId="34" xfId="14" applyNumberFormat="1" applyFont="1" applyBorder="1" applyAlignment="1" applyProtection="1">
      <alignment horizontal="center" vertical="top" wrapText="1" shrinkToFit="1"/>
      <protection locked="0"/>
    </xf>
    <xf numFmtId="164" fontId="22" fillId="2" borderId="34" xfId="53" applyNumberFormat="1" applyFont="1" applyBorder="1" applyAlignment="1" applyProtection="1">
      <alignment horizontal="center" vertical="top" shrinkToFit="1"/>
    </xf>
    <xf numFmtId="164" fontId="18" fillId="0" borderId="1" xfId="0" applyNumberFormat="1" applyFont="1" applyBorder="1" applyProtection="1">
      <protection locked="0"/>
    </xf>
    <xf numFmtId="49" fontId="10" fillId="3" borderId="34" xfId="18" applyNumberFormat="1" applyFont="1" applyBorder="1" applyAlignment="1" applyProtection="1">
      <alignment horizontal="center" vertical="top" wrapText="1" shrinkToFit="1"/>
      <protection locked="0"/>
    </xf>
    <xf numFmtId="164" fontId="10" fillId="3" borderId="34" xfId="55" applyNumberFormat="1" applyFont="1" applyBorder="1" applyAlignment="1" applyProtection="1">
      <alignment horizontal="center" vertical="top" shrinkToFit="1"/>
    </xf>
    <xf numFmtId="49" fontId="10" fillId="4" borderId="34" xfId="22" applyNumberFormat="1" applyFont="1" applyBorder="1" applyProtection="1">
      <alignment horizontal="center" vertical="top" shrinkToFit="1"/>
      <protection locked="0"/>
    </xf>
    <xf numFmtId="49" fontId="10" fillId="4" borderId="34" xfId="22" applyNumberFormat="1" applyFont="1" applyBorder="1" applyAlignment="1" applyProtection="1">
      <alignment horizontal="center" vertical="top" wrapText="1" shrinkToFit="1"/>
      <protection locked="0"/>
    </xf>
    <xf numFmtId="164" fontId="10" fillId="4" borderId="34" xfId="57" applyNumberFormat="1" applyFont="1" applyBorder="1" applyAlignment="1" applyProtection="1">
      <alignment horizontal="center" vertical="top" shrinkToFit="1"/>
    </xf>
    <xf numFmtId="49" fontId="11" fillId="0" borderId="34" xfId="26" applyNumberFormat="1" applyFont="1" applyBorder="1" applyProtection="1">
      <alignment horizontal="center" vertical="top" shrinkToFit="1"/>
      <protection locked="0"/>
    </xf>
    <xf numFmtId="49" fontId="11" fillId="0" borderId="34" xfId="26" applyNumberFormat="1" applyFont="1" applyBorder="1" applyAlignment="1" applyProtection="1">
      <alignment horizontal="center" vertical="top" wrapText="1" shrinkToFit="1"/>
      <protection locked="0"/>
    </xf>
    <xf numFmtId="164" fontId="11" fillId="0" borderId="34" xfId="59" applyNumberFormat="1" applyFont="1" applyBorder="1" applyAlignment="1" applyProtection="1">
      <alignment horizontal="center" vertical="top" shrinkToFit="1"/>
    </xf>
    <xf numFmtId="49" fontId="11" fillId="0" borderId="34" xfId="30" applyNumberFormat="1" applyFont="1" applyBorder="1" applyAlignment="1" applyProtection="1">
      <alignment horizontal="center" vertical="top" shrinkToFit="1"/>
      <protection locked="0"/>
    </xf>
    <xf numFmtId="49" fontId="11" fillId="0" borderId="34" xfId="30" applyNumberFormat="1" applyFont="1" applyBorder="1" applyAlignment="1" applyProtection="1">
      <alignment horizontal="center" vertical="top" wrapText="1" shrinkToFit="1"/>
      <protection locked="0"/>
    </xf>
    <xf numFmtId="0" fontId="11" fillId="0" borderId="34" xfId="33" applyNumberFormat="1" applyFont="1" applyBorder="1" applyProtection="1">
      <alignment horizontal="left" vertical="top" wrapText="1"/>
      <protection locked="0"/>
    </xf>
    <xf numFmtId="49" fontId="11" fillId="0" borderId="34" xfId="34" applyNumberFormat="1" applyFont="1" applyBorder="1" applyAlignment="1" applyProtection="1">
      <alignment horizontal="center" vertical="top" shrinkToFit="1"/>
      <protection locked="0"/>
    </xf>
    <xf numFmtId="49" fontId="11" fillId="0" borderId="34" xfId="34" applyNumberFormat="1" applyFont="1" applyBorder="1" applyAlignment="1" applyProtection="1">
      <alignment horizontal="center" vertical="top" wrapText="1" shrinkToFit="1"/>
      <protection locked="0"/>
    </xf>
    <xf numFmtId="49" fontId="11" fillId="0" borderId="34" xfId="38" applyNumberFormat="1" applyFont="1" applyBorder="1" applyAlignment="1" applyProtection="1">
      <alignment horizontal="center" vertical="top" shrinkToFit="1"/>
      <protection locked="0"/>
    </xf>
    <xf numFmtId="49" fontId="11" fillId="0" borderId="34" xfId="42" applyNumberFormat="1" applyFont="1" applyBorder="1" applyAlignment="1" applyProtection="1">
      <alignment horizontal="center" vertical="top" wrapText="1" shrinkToFit="1"/>
      <protection locked="0"/>
    </xf>
    <xf numFmtId="49" fontId="11" fillId="0" borderId="34" xfId="38" applyNumberFormat="1" applyFont="1" applyBorder="1" applyAlignment="1" applyProtection="1">
      <alignment horizontal="center" vertical="top" wrapText="1" shrinkToFit="1"/>
      <protection locked="0"/>
    </xf>
    <xf numFmtId="49" fontId="11" fillId="0" borderId="34" xfId="32" applyNumberFormat="1" applyFont="1" applyBorder="1" applyAlignment="1" applyProtection="1">
      <alignment horizontal="center" vertical="top" wrapText="1" shrinkToFit="1"/>
      <protection locked="0"/>
    </xf>
    <xf numFmtId="49" fontId="11" fillId="0" borderId="34" xfId="32" applyNumberFormat="1" applyFont="1" applyBorder="1" applyProtection="1">
      <alignment horizontal="center" vertical="top" shrinkToFit="1"/>
      <protection locked="0"/>
    </xf>
    <xf numFmtId="49" fontId="11" fillId="0" borderId="34" xfId="27" applyNumberFormat="1" applyFont="1" applyBorder="1" applyProtection="1">
      <alignment horizontal="center" vertical="top" shrinkToFit="1"/>
      <protection locked="0"/>
    </xf>
    <xf numFmtId="49" fontId="11" fillId="0" borderId="34" xfId="27" applyNumberFormat="1" applyFont="1" applyBorder="1" applyAlignment="1" applyProtection="1">
      <alignment horizontal="center" vertical="top" wrapText="1" shrinkToFit="1"/>
      <protection locked="0"/>
    </xf>
    <xf numFmtId="164" fontId="10" fillId="3" borderId="34" xfId="55" applyNumberFormat="1" applyFont="1" applyBorder="1" applyAlignment="1" applyProtection="1">
      <alignment horizontal="center" vertical="top" shrinkToFit="1"/>
      <protection locked="0"/>
    </xf>
    <xf numFmtId="164" fontId="10" fillId="4" borderId="34" xfId="57" applyNumberFormat="1" applyFont="1" applyBorder="1" applyAlignment="1" applyProtection="1">
      <alignment horizontal="center" vertical="top" shrinkToFit="1"/>
      <protection locked="0"/>
    </xf>
    <xf numFmtId="164" fontId="11" fillId="0" borderId="34" xfId="59" applyNumberFormat="1" applyFont="1" applyBorder="1" applyAlignment="1" applyProtection="1">
      <alignment horizontal="center" vertical="top" shrinkToFit="1"/>
      <protection locked="0"/>
    </xf>
    <xf numFmtId="0" fontId="11" fillId="0" borderId="34" xfId="61" applyNumberFormat="1" applyFont="1" applyBorder="1" applyProtection="1">
      <protection locked="0"/>
    </xf>
    <xf numFmtId="0" fontId="11" fillId="0" borderId="34" xfId="62" applyNumberFormat="1" applyFont="1" applyBorder="1" applyProtection="1">
      <protection locked="0"/>
    </xf>
    <xf numFmtId="0" fontId="11" fillId="0" borderId="34" xfId="62" applyNumberFormat="1" applyFont="1" applyBorder="1" applyAlignment="1" applyProtection="1">
      <alignment wrapText="1"/>
      <protection locked="0"/>
    </xf>
    <xf numFmtId="164" fontId="11" fillId="0" borderId="34" xfId="62" applyNumberFormat="1" applyFont="1" applyBorder="1" applyAlignment="1" applyProtection="1">
      <alignment horizontal="center"/>
      <protection locked="0"/>
    </xf>
    <xf numFmtId="164" fontId="11" fillId="0" borderId="34" xfId="63" applyNumberFormat="1" applyFont="1" applyBorder="1" applyAlignment="1" applyProtection="1">
      <alignment horizontal="center"/>
      <protection locked="0"/>
    </xf>
    <xf numFmtId="0" fontId="22" fillId="5" borderId="34" xfId="64" applyNumberFormat="1" applyFont="1" applyBorder="1" applyProtection="1">
      <protection locked="0"/>
    </xf>
    <xf numFmtId="0" fontId="22" fillId="5" borderId="34" xfId="65" applyNumberFormat="1" applyFont="1" applyBorder="1" applyProtection="1">
      <protection locked="0"/>
    </xf>
    <xf numFmtId="0" fontId="22" fillId="5" borderId="34" xfId="65" applyNumberFormat="1" applyFont="1" applyBorder="1" applyAlignment="1" applyProtection="1">
      <alignment wrapText="1"/>
      <protection locked="0"/>
    </xf>
    <xf numFmtId="164" fontId="22" fillId="5" borderId="34" xfId="66" applyNumberFormat="1" applyFont="1" applyBorder="1" applyAlignment="1" applyProtection="1">
      <alignment horizontal="center" shrinkToFit="1"/>
      <protection locked="0"/>
    </xf>
    <xf numFmtId="0" fontId="11" fillId="0" borderId="1" xfId="68" applyNumberFormat="1" applyFont="1" applyBorder="1" applyProtection="1">
      <protection locked="0"/>
    </xf>
    <xf numFmtId="0" fontId="11" fillId="0" borderId="1" xfId="68" applyNumberFormat="1" applyFont="1" applyBorder="1" applyAlignment="1" applyProtection="1">
      <alignment wrapText="1"/>
      <protection locked="0"/>
    </xf>
    <xf numFmtId="0" fontId="11" fillId="0" borderId="1" xfId="47" applyNumberFormat="1" applyFont="1" applyProtection="1">
      <alignment horizontal="left" vertical="top" wrapText="1"/>
      <protection locked="0"/>
    </xf>
    <xf numFmtId="0" fontId="11" fillId="0" borderId="1" xfId="47" applyFont="1" applyProtection="1">
      <alignment horizontal="left" vertical="top" wrapText="1"/>
      <protection locked="0"/>
    </xf>
    <xf numFmtId="0" fontId="11" fillId="0" borderId="1" xfId="47" applyFont="1" applyAlignment="1" applyProtection="1">
      <alignment horizontal="left" vertical="top" wrapText="1"/>
      <protection locked="0"/>
    </xf>
    <xf numFmtId="49" fontId="10" fillId="0" borderId="34" xfId="9" applyNumberFormat="1" applyFont="1" applyBorder="1" applyAlignment="1" applyProtection="1">
      <alignment horizontal="center" vertical="center" wrapText="1"/>
      <protection locked="0"/>
    </xf>
    <xf numFmtId="0" fontId="22" fillId="2" borderId="34" xfId="13" applyNumberFormat="1" applyFont="1" applyBorder="1" applyAlignment="1" applyProtection="1">
      <alignment horizontal="left" vertical="center" wrapText="1"/>
      <protection locked="0"/>
    </xf>
    <xf numFmtId="164" fontId="16" fillId="0" borderId="1" xfId="0" applyNumberFormat="1" applyFont="1" applyBorder="1" applyProtection="1">
      <protection locked="0"/>
    </xf>
    <xf numFmtId="49" fontId="10" fillId="0" borderId="34" xfId="3" applyNumberFormat="1" applyFont="1" applyBorder="1" applyProtection="1">
      <alignment horizontal="center" vertical="center" wrapText="1"/>
      <protection locked="0"/>
    </xf>
    <xf numFmtId="49" fontId="10" fillId="0" borderId="34" xfId="4" applyNumberFormat="1" applyFont="1" applyBorder="1" applyProtection="1">
      <alignment horizontal="center" vertical="center" wrapText="1"/>
      <protection locked="0"/>
    </xf>
    <xf numFmtId="0" fontId="10" fillId="8" borderId="34" xfId="25" applyNumberFormat="1" applyFont="1" applyFill="1" applyBorder="1" applyAlignment="1" applyProtection="1">
      <alignment horizontal="left" vertical="top" wrapText="1"/>
      <protection locked="0"/>
    </xf>
    <xf numFmtId="49" fontId="10" fillId="8" borderId="34" xfId="26" applyNumberFormat="1" applyFont="1" applyFill="1" applyBorder="1" applyAlignment="1" applyProtection="1">
      <alignment horizontal="center" vertical="top" wrapText="1" shrinkToFit="1"/>
      <protection locked="0"/>
    </xf>
    <xf numFmtId="49" fontId="10" fillId="8" borderId="34" xfId="26" applyNumberFormat="1" applyFont="1" applyFill="1" applyBorder="1" applyProtection="1">
      <alignment horizontal="center" vertical="top" shrinkToFit="1"/>
      <protection locked="0"/>
    </xf>
    <xf numFmtId="164" fontId="10" fillId="8" borderId="34" xfId="59" applyNumberFormat="1" applyFont="1" applyFill="1" applyBorder="1" applyAlignment="1" applyProtection="1">
      <alignment horizontal="center" vertical="top" shrinkToFit="1"/>
    </xf>
    <xf numFmtId="0" fontId="10" fillId="8" borderId="34" xfId="29" applyNumberFormat="1" applyFont="1" applyFill="1" applyBorder="1" applyAlignment="1" applyProtection="1">
      <alignment horizontal="left" vertical="top" wrapText="1"/>
      <protection locked="0"/>
    </xf>
    <xf numFmtId="49" fontId="10" fillId="8" borderId="34" xfId="30" applyNumberFormat="1" applyFont="1" applyFill="1" applyBorder="1" applyAlignment="1" applyProtection="1">
      <alignment horizontal="center" vertical="top" wrapText="1" shrinkToFit="1"/>
      <protection locked="0"/>
    </xf>
    <xf numFmtId="49" fontId="10" fillId="8" borderId="34" xfId="30" applyNumberFormat="1" applyFont="1" applyFill="1" applyBorder="1" applyAlignment="1" applyProtection="1">
      <alignment horizontal="center" vertical="top" shrinkToFit="1"/>
      <protection locked="0"/>
    </xf>
    <xf numFmtId="0" fontId="11" fillId="7" borderId="34" xfId="33" applyNumberFormat="1" applyFont="1" applyFill="1" applyBorder="1" applyProtection="1">
      <alignment horizontal="left" vertical="top" wrapText="1"/>
      <protection locked="0"/>
    </xf>
    <xf numFmtId="49" fontId="11" fillId="7" borderId="34" xfId="34" applyNumberFormat="1" applyFont="1" applyFill="1" applyBorder="1" applyAlignment="1" applyProtection="1">
      <alignment horizontal="center" vertical="top" wrapText="1" shrinkToFit="1"/>
      <protection locked="0"/>
    </xf>
    <xf numFmtId="49" fontId="11" fillId="7" borderId="34" xfId="34" applyNumberFormat="1" applyFont="1" applyFill="1" applyBorder="1" applyAlignment="1" applyProtection="1">
      <alignment horizontal="center" vertical="top" shrinkToFit="1"/>
      <protection locked="0"/>
    </xf>
    <xf numFmtId="164" fontId="11" fillId="7" borderId="34" xfId="59" applyNumberFormat="1" applyFont="1" applyFill="1" applyBorder="1" applyAlignment="1" applyProtection="1">
      <alignment horizontal="center" vertical="top" shrinkToFit="1"/>
    </xf>
    <xf numFmtId="0" fontId="10" fillId="0" borderId="34" xfId="17" applyNumberFormat="1" applyFont="1" applyFill="1" applyBorder="1" applyAlignment="1" applyProtection="1">
      <alignment horizontal="left" vertical="top" wrapText="1"/>
      <protection locked="0"/>
    </xf>
    <xf numFmtId="49" fontId="10" fillId="0" borderId="34" xfId="18" applyNumberFormat="1" applyFont="1" applyFill="1" applyBorder="1" applyAlignment="1" applyProtection="1">
      <alignment horizontal="center" vertical="top" wrapText="1" shrinkToFit="1"/>
      <protection locked="0"/>
    </xf>
    <xf numFmtId="49" fontId="10" fillId="0" borderId="34" xfId="18" applyNumberFormat="1" applyFont="1" applyFill="1" applyBorder="1" applyAlignment="1" applyProtection="1">
      <alignment horizontal="center" vertical="top" shrinkToFit="1"/>
      <protection locked="0"/>
    </xf>
    <xf numFmtId="164" fontId="10" fillId="0" borderId="34" xfId="55" applyNumberFormat="1" applyFont="1" applyFill="1" applyBorder="1" applyAlignment="1" applyProtection="1">
      <alignment horizontal="center" vertical="top" shrinkToFit="1"/>
      <protection locked="0"/>
    </xf>
    <xf numFmtId="0" fontId="10" fillId="0" borderId="34" xfId="21" applyNumberFormat="1" applyFont="1" applyFill="1" applyBorder="1" applyAlignment="1" applyProtection="1">
      <alignment horizontal="left" vertical="top" wrapText="1"/>
      <protection locked="0"/>
    </xf>
    <xf numFmtId="49" fontId="10" fillId="0" borderId="34" xfId="22" applyNumberFormat="1" applyFont="1" applyFill="1" applyBorder="1" applyAlignment="1" applyProtection="1">
      <alignment horizontal="center" vertical="top" wrapText="1" shrinkToFit="1"/>
      <protection locked="0"/>
    </xf>
    <xf numFmtId="49" fontId="10" fillId="0" borderId="34" xfId="22" applyNumberFormat="1" applyFont="1" applyFill="1" applyBorder="1" applyProtection="1">
      <alignment horizontal="center" vertical="top" shrinkToFit="1"/>
      <protection locked="0"/>
    </xf>
    <xf numFmtId="164" fontId="10" fillId="0" borderId="34" xfId="57" applyNumberFormat="1" applyFont="1" applyFill="1" applyBorder="1" applyAlignment="1" applyProtection="1">
      <alignment horizontal="center" vertical="top" shrinkToFit="1"/>
      <protection locked="0"/>
    </xf>
    <xf numFmtId="0" fontId="11" fillId="0" borderId="34" xfId="25" applyNumberFormat="1" applyFont="1" applyFill="1" applyBorder="1" applyAlignment="1" applyProtection="1">
      <alignment horizontal="left" vertical="top" wrapText="1"/>
      <protection locked="0"/>
    </xf>
    <xf numFmtId="49" fontId="11" fillId="0" borderId="34" xfId="26" applyNumberFormat="1" applyFont="1" applyFill="1" applyBorder="1" applyAlignment="1" applyProtection="1">
      <alignment horizontal="center" vertical="top" wrapText="1" shrinkToFit="1"/>
      <protection locked="0"/>
    </xf>
    <xf numFmtId="49" fontId="11" fillId="0" borderId="34" xfId="26" applyNumberFormat="1" applyFont="1" applyFill="1" applyBorder="1" applyProtection="1">
      <alignment horizontal="center" vertical="top" shrinkToFit="1"/>
      <protection locked="0"/>
    </xf>
    <xf numFmtId="164" fontId="11" fillId="0" borderId="34" xfId="59" applyNumberFormat="1" applyFont="1" applyFill="1" applyBorder="1" applyAlignment="1" applyProtection="1">
      <alignment horizontal="center" vertical="top" shrinkToFit="1"/>
      <protection locked="0"/>
    </xf>
    <xf numFmtId="0" fontId="16" fillId="0" borderId="0" xfId="0" applyFont="1"/>
    <xf numFmtId="0" fontId="17" fillId="0" borderId="0" xfId="0" applyFont="1" applyAlignment="1">
      <alignment horizontal="center"/>
    </xf>
    <xf numFmtId="11" fontId="17" fillId="0" borderId="0" xfId="0" applyNumberFormat="1" applyFont="1" applyAlignment="1">
      <alignment vertical="top" wrapText="1"/>
    </xf>
    <xf numFmtId="0" fontId="17" fillId="0" borderId="0" xfId="0" applyFont="1"/>
    <xf numFmtId="0" fontId="19" fillId="0" borderId="1" xfId="1" applyFont="1" applyAlignment="1" applyProtection="1">
      <alignment vertical="top" wrapText="1"/>
      <protection locked="0"/>
    </xf>
    <xf numFmtId="164" fontId="10" fillId="3" borderId="34" xfId="17" applyNumberFormat="1" applyFont="1" applyBorder="1" applyAlignment="1" applyProtection="1">
      <alignment horizontal="center" vertical="top" wrapText="1"/>
      <protection locked="0"/>
    </xf>
    <xf numFmtId="0" fontId="15" fillId="6" borderId="34" xfId="0" applyFont="1" applyFill="1" applyBorder="1" applyAlignment="1">
      <alignment wrapText="1"/>
    </xf>
    <xf numFmtId="164" fontId="15" fillId="6" borderId="34" xfId="0" applyNumberFormat="1" applyFont="1" applyFill="1" applyBorder="1" applyAlignment="1">
      <alignment horizontal="center" vertical="top" wrapText="1"/>
    </xf>
    <xf numFmtId="0" fontId="25" fillId="6" borderId="34" xfId="0" applyFont="1" applyFill="1" applyBorder="1" applyAlignment="1">
      <alignment wrapText="1"/>
    </xf>
    <xf numFmtId="0" fontId="15" fillId="6" borderId="34" xfId="0" applyFont="1" applyFill="1" applyBorder="1" applyAlignment="1">
      <alignment horizontal="justify" vertical="top" wrapText="1"/>
    </xf>
    <xf numFmtId="164" fontId="11" fillId="6" borderId="34" xfId="0" applyNumberFormat="1" applyFont="1" applyFill="1" applyBorder="1" applyAlignment="1">
      <alignment horizontal="center" wrapText="1"/>
    </xf>
    <xf numFmtId="0" fontId="10" fillId="0" borderId="34" xfId="0" applyFont="1" applyBorder="1" applyAlignment="1">
      <alignment horizontal="center" wrapText="1"/>
    </xf>
    <xf numFmtId="49" fontId="10" fillId="0" borderId="35" xfId="4" applyNumberFormat="1" applyFont="1" applyBorder="1" applyAlignment="1" applyProtection="1">
      <alignment vertical="center" wrapText="1"/>
      <protection locked="0"/>
    </xf>
    <xf numFmtId="0" fontId="10" fillId="0" borderId="34" xfId="0" applyFont="1" applyBorder="1" applyAlignment="1">
      <alignment horizontal="center" vertical="center" wrapText="1"/>
    </xf>
    <xf numFmtId="0" fontId="10" fillId="0" borderId="34" xfId="0" applyFont="1" applyBorder="1" applyAlignment="1">
      <alignment wrapText="1"/>
    </xf>
    <xf numFmtId="0" fontId="10" fillId="0" borderId="34" xfId="0" applyFont="1" applyBorder="1"/>
    <xf numFmtId="164" fontId="11" fillId="0" borderId="34" xfId="0" applyNumberFormat="1" applyFont="1" applyBorder="1" applyAlignment="1">
      <alignment horizontal="center" vertical="top"/>
    </xf>
    <xf numFmtId="0" fontId="11" fillId="0" borderId="34" xfId="0" applyFont="1" applyBorder="1" applyAlignment="1">
      <alignment wrapText="1"/>
    </xf>
    <xf numFmtId="0" fontId="11" fillId="0" borderId="34" xfId="0" applyFont="1" applyBorder="1" applyAlignment="1">
      <alignment horizontal="center" wrapText="1"/>
    </xf>
    <xf numFmtId="164" fontId="11" fillId="0" borderId="34" xfId="0" applyNumberFormat="1" applyFont="1" applyBorder="1" applyAlignment="1">
      <alignment horizontal="center" vertical="top" wrapText="1"/>
    </xf>
    <xf numFmtId="0" fontId="11" fillId="6" borderId="34" xfId="0" applyFont="1" applyFill="1" applyBorder="1" applyAlignment="1">
      <alignment horizontal="center" wrapText="1"/>
    </xf>
    <xf numFmtId="49" fontId="11" fillId="6" borderId="34" xfId="0" applyNumberFormat="1" applyFont="1" applyFill="1" applyBorder="1" applyAlignment="1">
      <alignment horizontal="center" wrapText="1"/>
    </xf>
    <xf numFmtId="0" fontId="10" fillId="0" borderId="34" xfId="0" applyFont="1" applyBorder="1" applyAlignment="1">
      <alignment horizontal="center" vertical="top" wrapText="1"/>
    </xf>
    <xf numFmtId="164" fontId="25" fillId="6" borderId="34" xfId="0" applyNumberFormat="1" applyFont="1" applyFill="1" applyBorder="1" applyAlignment="1">
      <alignment horizontal="center" vertical="center"/>
    </xf>
    <xf numFmtId="49" fontId="10" fillId="6" borderId="34" xfId="0" applyNumberFormat="1" applyFont="1" applyFill="1" applyBorder="1" applyAlignment="1">
      <alignment horizontal="center" vertical="center"/>
    </xf>
    <xf numFmtId="164" fontId="15" fillId="6" borderId="34" xfId="0" applyNumberFormat="1" applyFont="1" applyFill="1" applyBorder="1" applyAlignment="1">
      <alignment horizontal="center" vertical="center"/>
    </xf>
    <xf numFmtId="49" fontId="11" fillId="6" borderId="34" xfId="0" applyNumberFormat="1" applyFont="1" applyFill="1" applyBorder="1" applyAlignment="1">
      <alignment horizontal="center" vertical="center"/>
    </xf>
    <xf numFmtId="0" fontId="26" fillId="0" borderId="34" xfId="0" applyFont="1" applyBorder="1" applyAlignment="1">
      <alignment wrapText="1"/>
    </xf>
    <xf numFmtId="49" fontId="15" fillId="6" borderId="34" xfId="0" applyNumberFormat="1" applyFont="1" applyFill="1" applyBorder="1" applyAlignment="1">
      <alignment horizontal="center" vertical="center"/>
    </xf>
    <xf numFmtId="0" fontId="27" fillId="0" borderId="34" xfId="0" applyFont="1" applyBorder="1" applyAlignment="1">
      <alignment vertical="top" wrapText="1"/>
    </xf>
    <xf numFmtId="49" fontId="25" fillId="6" borderId="34" xfId="0" applyNumberFormat="1" applyFont="1" applyFill="1" applyBorder="1" applyAlignment="1">
      <alignment horizontal="center" vertical="center"/>
    </xf>
    <xf numFmtId="164" fontId="10" fillId="6" borderId="34" xfId="0" applyNumberFormat="1" applyFont="1" applyFill="1" applyBorder="1" applyAlignment="1">
      <alignment horizontal="center" vertical="center"/>
    </xf>
    <xf numFmtId="49" fontId="27" fillId="6" borderId="34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top"/>
    </xf>
    <xf numFmtId="49" fontId="22" fillId="0" borderId="35" xfId="3" applyNumberFormat="1" applyFont="1" applyBorder="1" applyAlignment="1" applyProtection="1">
      <alignment horizontal="center" vertical="top" wrapText="1"/>
      <protection locked="0"/>
    </xf>
    <xf numFmtId="49" fontId="22" fillId="0" borderId="34" xfId="3" applyFont="1" applyBorder="1" applyAlignment="1" applyProtection="1">
      <alignment horizontal="center" vertical="top" wrapText="1"/>
      <protection locked="0"/>
    </xf>
    <xf numFmtId="0" fontId="22" fillId="3" borderId="34" xfId="17" applyNumberFormat="1" applyFont="1" applyBorder="1" applyAlignment="1" applyProtection="1">
      <alignment horizontal="center" vertical="top" wrapText="1"/>
      <protection locked="0"/>
    </xf>
    <xf numFmtId="0" fontId="22" fillId="4" borderId="34" xfId="21" applyNumberFormat="1" applyFont="1" applyBorder="1" applyAlignment="1" applyProtection="1">
      <alignment horizontal="center" vertical="top" wrapText="1"/>
      <protection locked="0"/>
    </xf>
    <xf numFmtId="0" fontId="28" fillId="0" borderId="34" xfId="37" applyNumberFormat="1" applyFont="1" applyBorder="1" applyAlignment="1" applyProtection="1">
      <alignment horizontal="center" vertical="top" wrapText="1"/>
      <protection locked="0"/>
    </xf>
    <xf numFmtId="0" fontId="15" fillId="0" borderId="34" xfId="0" applyFont="1" applyFill="1" applyBorder="1" applyAlignment="1" applyProtection="1">
      <alignment horizontal="center" vertical="top" wrapText="1"/>
      <protection locked="0"/>
    </xf>
    <xf numFmtId="49" fontId="3" fillId="0" borderId="7" xfId="6" applyNumberFormat="1" applyFont="1" applyProtection="1">
      <alignment horizontal="center" vertical="center" wrapText="1"/>
      <protection locked="0"/>
    </xf>
    <xf numFmtId="49" fontId="3" fillId="0" borderId="8" xfId="7" applyNumberFormat="1" applyFont="1" applyProtection="1">
      <alignment horizontal="center" vertical="center" wrapText="1"/>
      <protection locked="0"/>
    </xf>
    <xf numFmtId="49" fontId="10" fillId="0" borderId="34" xfId="3" applyNumberFormat="1" applyFont="1" applyBorder="1" applyAlignment="1" applyProtection="1">
      <alignment vertical="center" wrapText="1"/>
      <protection locked="0"/>
    </xf>
    <xf numFmtId="0" fontId="10" fillId="3" borderId="34" xfId="17" applyNumberFormat="1" applyFont="1" applyBorder="1" applyAlignment="1" applyProtection="1">
      <alignment vertical="center" wrapText="1"/>
      <protection locked="0"/>
    </xf>
    <xf numFmtId="0" fontId="16" fillId="0" borderId="1" xfId="0" applyFont="1" applyBorder="1" applyAlignment="1" applyProtection="1">
      <alignment vertical="center"/>
      <protection locked="0"/>
    </xf>
    <xf numFmtId="0" fontId="19" fillId="0" borderId="1" xfId="1" applyNumberFormat="1" applyFont="1" applyAlignment="1" applyProtection="1">
      <alignment vertical="center" wrapText="1"/>
      <protection locked="0"/>
    </xf>
    <xf numFmtId="0" fontId="22" fillId="2" borderId="34" xfId="13" applyNumberFormat="1" applyFont="1" applyBorder="1" applyAlignment="1" applyProtection="1">
      <alignment vertical="center" wrapText="1"/>
      <protection locked="0"/>
    </xf>
    <xf numFmtId="0" fontId="10" fillId="4" borderId="34" xfId="21" applyNumberFormat="1" applyFont="1" applyBorder="1" applyAlignment="1" applyProtection="1">
      <alignment vertical="center" wrapText="1"/>
      <protection locked="0"/>
    </xf>
    <xf numFmtId="0" fontId="11" fillId="4" borderId="34" xfId="25" applyNumberFormat="1" applyFont="1" applyBorder="1" applyAlignment="1" applyProtection="1">
      <alignment vertical="center" wrapText="1"/>
      <protection locked="0"/>
    </xf>
    <xf numFmtId="0" fontId="11" fillId="0" borderId="34" xfId="29" applyNumberFormat="1" applyFont="1" applyBorder="1" applyAlignment="1" applyProtection="1">
      <alignment vertical="center" wrapText="1"/>
      <protection locked="0"/>
    </xf>
    <xf numFmtId="0" fontId="11" fillId="0" borderId="34" xfId="33" applyNumberFormat="1" applyFont="1" applyBorder="1" applyAlignment="1" applyProtection="1">
      <alignment vertical="center" wrapText="1"/>
      <protection locked="0"/>
    </xf>
    <xf numFmtId="0" fontId="11" fillId="0" borderId="34" xfId="37" applyNumberFormat="1" applyFont="1" applyBorder="1" applyAlignment="1" applyProtection="1">
      <alignment vertical="center" wrapText="1"/>
      <protection locked="0"/>
    </xf>
    <xf numFmtId="0" fontId="11" fillId="0" borderId="34" xfId="41" applyNumberFormat="1" applyFont="1" applyBorder="1" applyAlignment="1" applyProtection="1">
      <alignment vertical="center" wrapText="1"/>
      <protection locked="0"/>
    </xf>
    <xf numFmtId="0" fontId="11" fillId="0" borderId="34" xfId="61" applyNumberFormat="1" applyFont="1" applyBorder="1" applyAlignment="1" applyProtection="1">
      <alignment vertical="center"/>
      <protection locked="0"/>
    </xf>
    <xf numFmtId="0" fontId="22" fillId="5" borderId="34" xfId="64" applyNumberFormat="1" applyFont="1" applyBorder="1" applyAlignment="1" applyProtection="1">
      <alignment vertical="center"/>
      <protection locked="0"/>
    </xf>
    <xf numFmtId="0" fontId="11" fillId="0" borderId="1" xfId="68" applyNumberFormat="1" applyFont="1" applyBorder="1" applyAlignment="1" applyProtection="1">
      <alignment vertical="center"/>
      <protection locked="0"/>
    </xf>
    <xf numFmtId="0" fontId="11" fillId="0" borderId="1" xfId="47" applyNumberFormat="1" applyFont="1" applyAlignment="1" applyProtection="1">
      <alignment vertical="center" wrapText="1"/>
      <protection locked="0"/>
    </xf>
    <xf numFmtId="49" fontId="2" fillId="11" borderId="19" xfId="27" applyNumberFormat="1" applyFill="1" applyProtection="1">
      <alignment horizontal="center" vertical="top" shrinkToFit="1"/>
      <protection locked="0"/>
    </xf>
    <xf numFmtId="0" fontId="2" fillId="11" borderId="19" xfId="28" applyNumberFormat="1" applyFill="1" applyProtection="1">
      <alignment horizontal="left" vertical="top" wrapText="1"/>
      <protection locked="0"/>
    </xf>
    <xf numFmtId="4" fontId="2" fillId="11" borderId="19" xfId="29" applyNumberFormat="1" applyFill="1" applyProtection="1">
      <alignment horizontal="right" vertical="top" shrinkToFit="1"/>
    </xf>
    <xf numFmtId="49" fontId="2" fillId="11" borderId="19" xfId="32" applyNumberFormat="1" applyFill="1" applyProtection="1">
      <alignment horizontal="center" vertical="top" shrinkToFit="1"/>
      <protection locked="0"/>
    </xf>
    <xf numFmtId="0" fontId="2" fillId="11" borderId="19" xfId="33" applyNumberFormat="1" applyFill="1" applyProtection="1">
      <alignment horizontal="left" vertical="top" wrapText="1"/>
      <protection locked="0"/>
    </xf>
    <xf numFmtId="4" fontId="2" fillId="11" borderId="19" xfId="34" applyNumberFormat="1" applyFill="1" applyProtection="1">
      <alignment horizontal="right" vertical="top" shrinkToFit="1"/>
    </xf>
    <xf numFmtId="49" fontId="2" fillId="11" borderId="19" xfId="37" applyNumberFormat="1" applyFill="1" applyProtection="1">
      <alignment horizontal="center" vertical="top" shrinkToFit="1"/>
      <protection locked="0"/>
    </xf>
    <xf numFmtId="0" fontId="2" fillId="11" borderId="19" xfId="38" applyNumberFormat="1" applyFill="1" applyProtection="1">
      <alignment horizontal="left" vertical="top" wrapText="1"/>
      <protection locked="0"/>
    </xf>
    <xf numFmtId="4" fontId="2" fillId="11" borderId="19" xfId="39" applyNumberFormat="1" applyFill="1" applyProtection="1">
      <alignment horizontal="right" vertical="top" shrinkToFit="1"/>
    </xf>
    <xf numFmtId="49" fontId="2" fillId="11" borderId="19" xfId="42" applyNumberFormat="1" applyFill="1" applyProtection="1">
      <alignment horizontal="center" vertical="top" shrinkToFit="1"/>
      <protection locked="0"/>
    </xf>
    <xf numFmtId="0" fontId="2" fillId="11" borderId="19" xfId="43" applyNumberFormat="1" applyFill="1" applyProtection="1">
      <alignment horizontal="left" vertical="top" wrapText="1"/>
      <protection locked="0"/>
    </xf>
    <xf numFmtId="4" fontId="2" fillId="11" borderId="19" xfId="44" applyNumberFormat="1" applyFill="1" applyProtection="1">
      <alignment horizontal="right" vertical="top" shrinkToFit="1"/>
    </xf>
    <xf numFmtId="4" fontId="2" fillId="11" borderId="19" xfId="44" applyNumberFormat="1" applyFill="1" applyProtection="1">
      <alignment horizontal="right" vertical="top" shrinkToFit="1"/>
      <protection locked="0"/>
    </xf>
    <xf numFmtId="49" fontId="2" fillId="12" borderId="19" xfId="27" applyNumberFormat="1" applyFill="1" applyProtection="1">
      <alignment horizontal="center" vertical="top" shrinkToFit="1"/>
      <protection locked="0"/>
    </xf>
    <xf numFmtId="0" fontId="2" fillId="12" borderId="19" xfId="28" applyNumberFormat="1" applyFill="1" applyProtection="1">
      <alignment horizontal="left" vertical="top" wrapText="1"/>
      <protection locked="0"/>
    </xf>
    <xf numFmtId="4" fontId="2" fillId="12" borderId="19" xfId="29" applyNumberFormat="1" applyFill="1" applyProtection="1">
      <alignment horizontal="right" vertical="top" shrinkToFit="1"/>
    </xf>
    <xf numFmtId="49" fontId="2" fillId="12" borderId="19" xfId="32" applyNumberFormat="1" applyFill="1" applyProtection="1">
      <alignment horizontal="center" vertical="top" shrinkToFit="1"/>
      <protection locked="0"/>
    </xf>
    <xf numFmtId="0" fontId="2" fillId="12" borderId="19" xfId="33" applyNumberFormat="1" applyFill="1" applyProtection="1">
      <alignment horizontal="left" vertical="top" wrapText="1"/>
      <protection locked="0"/>
    </xf>
    <xf numFmtId="4" fontId="2" fillId="12" borderId="19" xfId="34" applyNumberFormat="1" applyFill="1" applyProtection="1">
      <alignment horizontal="right" vertical="top" shrinkToFit="1"/>
    </xf>
    <xf numFmtId="49" fontId="2" fillId="12" borderId="19" xfId="37" applyNumberFormat="1" applyFill="1" applyProtection="1">
      <alignment horizontal="center" vertical="top" shrinkToFit="1"/>
      <protection locked="0"/>
    </xf>
    <xf numFmtId="0" fontId="2" fillId="12" borderId="19" xfId="38" applyNumberFormat="1" applyFill="1" applyProtection="1">
      <alignment horizontal="left" vertical="top" wrapText="1"/>
      <protection locked="0"/>
    </xf>
    <xf numFmtId="4" fontId="2" fillId="12" borderId="19" xfId="39" applyNumberFormat="1" applyFill="1" applyProtection="1">
      <alignment horizontal="right" vertical="top" shrinkToFit="1"/>
    </xf>
    <xf numFmtId="49" fontId="2" fillId="12" borderId="19" xfId="42" applyNumberFormat="1" applyFill="1" applyProtection="1">
      <alignment horizontal="center" vertical="top" shrinkToFit="1"/>
      <protection locked="0"/>
    </xf>
    <xf numFmtId="0" fontId="2" fillId="12" borderId="19" xfId="43" applyNumberFormat="1" applyFill="1" applyProtection="1">
      <alignment horizontal="left" vertical="top" wrapText="1"/>
      <protection locked="0"/>
    </xf>
    <xf numFmtId="4" fontId="2" fillId="12" borderId="19" xfId="44" applyNumberFormat="1" applyFill="1" applyProtection="1">
      <alignment horizontal="right" vertical="top" shrinkToFit="1"/>
    </xf>
    <xf numFmtId="4" fontId="2" fillId="12" borderId="19" xfId="44" applyNumberFormat="1" applyFill="1" applyProtection="1">
      <alignment horizontal="right" vertical="top" shrinkToFit="1"/>
      <protection locked="0"/>
    </xf>
    <xf numFmtId="4" fontId="2" fillId="0" borderId="19" xfId="44" applyNumberFormat="1" applyFill="1" applyProtection="1">
      <alignment horizontal="right" vertical="top" shrinkToFit="1"/>
    </xf>
    <xf numFmtId="4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4" fontId="0" fillId="0" borderId="1" xfId="0" applyNumberFormat="1" applyBorder="1" applyProtection="1">
      <protection locked="0"/>
    </xf>
    <xf numFmtId="49" fontId="2" fillId="13" borderId="19" xfId="42" applyNumberFormat="1" applyFill="1" applyProtection="1">
      <alignment horizontal="center" vertical="top" shrinkToFit="1"/>
      <protection locked="0"/>
    </xf>
    <xf numFmtId="0" fontId="2" fillId="13" borderId="19" xfId="43" applyNumberFormat="1" applyFill="1" applyProtection="1">
      <alignment horizontal="left" vertical="top" wrapText="1"/>
      <protection locked="0"/>
    </xf>
    <xf numFmtId="4" fontId="2" fillId="13" borderId="19" xfId="44" applyNumberFormat="1" applyFill="1" applyProtection="1">
      <alignment horizontal="right" vertical="top" shrinkToFit="1"/>
    </xf>
    <xf numFmtId="4" fontId="2" fillId="13" borderId="19" xfId="44" applyNumberFormat="1" applyFill="1" applyProtection="1">
      <alignment horizontal="right" vertical="top" shrinkToFit="1"/>
      <protection locked="0"/>
    </xf>
    <xf numFmtId="49" fontId="2" fillId="14" borderId="19" xfId="42" applyNumberFormat="1" applyFill="1" applyProtection="1">
      <alignment horizontal="center" vertical="top" shrinkToFit="1"/>
      <protection locked="0"/>
    </xf>
    <xf numFmtId="0" fontId="2" fillId="14" borderId="19" xfId="43" applyNumberFormat="1" applyFill="1" applyProtection="1">
      <alignment horizontal="left" vertical="top" wrapText="1"/>
      <protection locked="0"/>
    </xf>
    <xf numFmtId="4" fontId="2" fillId="14" borderId="19" xfId="44" applyNumberFormat="1" applyFill="1" applyProtection="1">
      <alignment horizontal="right" vertical="top" shrinkToFit="1"/>
    </xf>
    <xf numFmtId="4" fontId="2" fillId="14" borderId="19" xfId="44" applyNumberFormat="1" applyFill="1" applyProtection="1">
      <alignment horizontal="right" vertical="top" shrinkToFit="1"/>
      <protection locked="0"/>
    </xf>
    <xf numFmtId="49" fontId="11" fillId="0" borderId="34" xfId="42" applyFont="1" applyBorder="1" applyProtection="1">
      <alignment horizontal="center" vertical="top" shrinkToFit="1"/>
      <protection locked="0"/>
    </xf>
    <xf numFmtId="49" fontId="11" fillId="0" borderId="34" xfId="42" applyFont="1" applyBorder="1" applyAlignment="1" applyProtection="1">
      <alignment horizontal="center" vertical="top" wrapText="1" shrinkToFit="1"/>
      <protection locked="0"/>
    </xf>
    <xf numFmtId="0" fontId="15" fillId="0" borderId="34" xfId="0" applyFont="1" applyFill="1" applyBorder="1" applyAlignment="1" applyProtection="1">
      <alignment horizontal="center" vertical="top" wrapText="1"/>
      <protection locked="0"/>
    </xf>
    <xf numFmtId="0" fontId="11" fillId="0" borderId="1" xfId="2" applyNumberFormat="1" applyFont="1" applyBorder="1" applyAlignment="1" applyProtection="1">
      <alignment horizontal="center" vertical="top" wrapText="1"/>
      <protection locked="0"/>
    </xf>
    <xf numFmtId="0" fontId="19" fillId="0" borderId="1" xfId="1" applyNumberFormat="1" applyFont="1" applyAlignment="1" applyProtection="1">
      <alignment horizontal="center" wrapText="1"/>
      <protection locked="0"/>
    </xf>
    <xf numFmtId="0" fontId="17" fillId="0" borderId="0" xfId="0" applyFont="1" applyAlignment="1" applyProtection="1">
      <alignment horizontal="center"/>
      <protection locked="0"/>
    </xf>
    <xf numFmtId="11" fontId="17" fillId="0" borderId="0" xfId="0" applyNumberFormat="1" applyFont="1" applyAlignment="1" applyProtection="1">
      <alignment horizontal="center" vertical="top" wrapText="1"/>
      <protection locked="0"/>
    </xf>
    <xf numFmtId="0" fontId="15" fillId="0" borderId="1" xfId="0" applyFont="1" applyBorder="1" applyAlignment="1">
      <alignment horizontal="right"/>
    </xf>
    <xf numFmtId="0" fontId="24" fillId="0" borderId="0" xfId="0" applyFont="1" applyAlignment="1">
      <alignment horizontal="center" wrapText="1"/>
    </xf>
    <xf numFmtId="49" fontId="3" fillId="0" borderId="3" xfId="4" applyNumberFormat="1" applyProtection="1">
      <alignment horizontal="center" vertical="center" wrapText="1"/>
      <protection locked="0"/>
    </xf>
    <xf numFmtId="49" fontId="3" fillId="0" borderId="3" xfId="4" applyProtection="1">
      <alignment horizontal="center" vertical="center" wrapText="1"/>
      <protection locked="0"/>
    </xf>
    <xf numFmtId="49" fontId="3" fillId="0" borderId="5" xfId="5" applyNumberFormat="1" applyProtection="1">
      <alignment horizontal="center" vertical="center" wrapText="1"/>
      <protection locked="0"/>
    </xf>
    <xf numFmtId="49" fontId="3" fillId="0" borderId="5" xfId="5" applyProtection="1">
      <alignment horizontal="center" vertical="center" wrapText="1"/>
      <protection locked="0"/>
    </xf>
    <xf numFmtId="49" fontId="3" fillId="0" borderId="4" xfId="4" applyNumberFormat="1" applyBorder="1" applyProtection="1">
      <alignment horizontal="center" vertical="center" wrapText="1"/>
      <protection locked="0"/>
    </xf>
    <xf numFmtId="49" fontId="3" fillId="0" borderId="6" xfId="4" applyNumberFormat="1" applyBorder="1" applyProtection="1">
      <alignment horizontal="center" vertical="center" wrapText="1"/>
      <protection locked="0"/>
    </xf>
    <xf numFmtId="0" fontId="2" fillId="0" borderId="1" xfId="47" applyNumberFormat="1" applyProtection="1">
      <alignment horizontal="left" vertical="top" wrapText="1"/>
      <protection locked="0"/>
    </xf>
    <xf numFmtId="0" fontId="2" fillId="0" borderId="1" xfId="47" applyProtection="1">
      <alignment horizontal="left" vertical="top" wrapText="1"/>
      <protection locked="0"/>
    </xf>
    <xf numFmtId="0" fontId="1" fillId="0" borderId="1" xfId="1" applyNumberFormat="1" applyProtection="1">
      <alignment horizontal="center" vertical="top" wrapText="1"/>
      <protection locked="0"/>
    </xf>
    <xf numFmtId="0" fontId="1" fillId="0" borderId="1" xfId="1" applyProtection="1">
      <alignment horizontal="center" vertical="top" wrapText="1"/>
      <protection locked="0"/>
    </xf>
    <xf numFmtId="0" fontId="2" fillId="0" borderId="1" xfId="2" applyNumberFormat="1" applyProtection="1">
      <alignment horizontal="right" vertical="top" wrapText="1"/>
      <protection locked="0"/>
    </xf>
    <xf numFmtId="0" fontId="2" fillId="0" borderId="1" xfId="2" applyProtection="1">
      <alignment horizontal="right" vertical="top" wrapText="1"/>
      <protection locked="0"/>
    </xf>
    <xf numFmtId="49" fontId="3" fillId="0" borderId="2" xfId="3" applyNumberFormat="1" applyProtection="1">
      <alignment horizontal="center" vertical="center" wrapText="1"/>
      <protection locked="0"/>
    </xf>
    <xf numFmtId="49" fontId="3" fillId="0" borderId="2" xfId="3" applyProtection="1">
      <alignment horizontal="center" vertical="center" wrapText="1"/>
      <protection locked="0"/>
    </xf>
    <xf numFmtId="0" fontId="19" fillId="0" borderId="1" xfId="1" applyNumberFormat="1" applyFont="1" applyAlignment="1" applyProtection="1">
      <alignment horizontal="center" vertical="top" wrapText="1"/>
      <protection locked="0"/>
    </xf>
    <xf numFmtId="0" fontId="11" fillId="0" borderId="37" xfId="2" applyNumberFormat="1" applyFont="1" applyBorder="1" applyAlignment="1" applyProtection="1">
      <alignment horizontal="right" vertical="top" wrapText="1"/>
      <protection locked="0"/>
    </xf>
    <xf numFmtId="49" fontId="10" fillId="0" borderId="35" xfId="6" applyNumberFormat="1" applyFont="1" applyBorder="1" applyAlignment="1" applyProtection="1">
      <alignment horizontal="center" vertical="center" wrapText="1"/>
      <protection locked="0"/>
    </xf>
    <xf numFmtId="49" fontId="10" fillId="0" borderId="36" xfId="6" applyNumberFormat="1" applyFont="1" applyBorder="1" applyAlignment="1" applyProtection="1">
      <alignment horizontal="center" vertical="center" wrapText="1"/>
      <protection locked="0"/>
    </xf>
    <xf numFmtId="49" fontId="10" fillId="0" borderId="35" xfId="7" applyNumberFormat="1" applyFont="1" applyBorder="1" applyAlignment="1" applyProtection="1">
      <alignment horizontal="center" vertical="center" wrapText="1"/>
      <protection locked="0"/>
    </xf>
    <xf numFmtId="49" fontId="10" fillId="0" borderId="36" xfId="7" applyNumberFormat="1" applyFont="1" applyBorder="1" applyAlignment="1" applyProtection="1">
      <alignment horizontal="center" vertical="center" wrapText="1"/>
      <protection locked="0"/>
    </xf>
    <xf numFmtId="49" fontId="10" fillId="0" borderId="35" xfId="3" applyNumberFormat="1" applyFont="1" applyBorder="1" applyAlignment="1" applyProtection="1">
      <alignment horizontal="center" vertical="center" wrapText="1"/>
      <protection locked="0"/>
    </xf>
    <xf numFmtId="49" fontId="10" fillId="0" borderId="36" xfId="3" applyNumberFormat="1" applyFont="1" applyBorder="1" applyAlignment="1" applyProtection="1">
      <alignment horizontal="center" vertical="center" wrapText="1"/>
      <protection locked="0"/>
    </xf>
    <xf numFmtId="49" fontId="10" fillId="0" borderId="35" xfId="4" applyNumberFormat="1" applyFont="1" applyBorder="1" applyAlignment="1" applyProtection="1">
      <alignment horizontal="center" vertical="center" wrapText="1"/>
      <protection locked="0"/>
    </xf>
    <xf numFmtId="49" fontId="10" fillId="0" borderId="36" xfId="4" applyNumberFormat="1" applyFont="1" applyBorder="1" applyAlignment="1" applyProtection="1">
      <alignment horizontal="center" vertical="center" wrapText="1"/>
      <protection locked="0"/>
    </xf>
    <xf numFmtId="0" fontId="10" fillId="0" borderId="1" xfId="1" applyNumberFormat="1" applyFont="1" applyAlignment="1" applyProtection="1">
      <alignment horizontal="center" vertical="top" wrapText="1"/>
      <protection locked="0"/>
    </xf>
    <xf numFmtId="0" fontId="25" fillId="0" borderId="0" xfId="0" applyFont="1" applyAlignment="1">
      <alignment horizontal="center" wrapText="1"/>
    </xf>
    <xf numFmtId="0" fontId="11" fillId="0" borderId="1" xfId="0" applyFont="1" applyBorder="1" applyAlignment="1">
      <alignment horizontal="right"/>
    </xf>
    <xf numFmtId="0" fontId="11" fillId="0" borderId="34" xfId="0" applyFont="1" applyBorder="1" applyAlignment="1">
      <alignment horizontal="center" vertical="top" wrapText="1"/>
    </xf>
    <xf numFmtId="0" fontId="10" fillId="0" borderId="34" xfId="0" applyFont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3" fillId="0" borderId="33" xfId="0" applyFont="1" applyBorder="1" applyAlignment="1">
      <alignment wrapText="1"/>
    </xf>
    <xf numFmtId="0" fontId="11" fillId="0" borderId="31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1" fillId="0" borderId="3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center" wrapText="1"/>
    </xf>
    <xf numFmtId="0" fontId="11" fillId="6" borderId="32" xfId="0" applyFont="1" applyFill="1" applyBorder="1" applyAlignment="1">
      <alignment horizontal="center" wrapText="1"/>
    </xf>
    <xf numFmtId="0" fontId="11" fillId="0" borderId="29" xfId="0" applyFont="1" applyBorder="1" applyAlignment="1">
      <alignment horizontal="center" vertical="center" wrapText="1"/>
    </xf>
    <xf numFmtId="0" fontId="11" fillId="6" borderId="29" xfId="0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vertical="top" wrapText="1"/>
    </xf>
    <xf numFmtId="0" fontId="11" fillId="0" borderId="29" xfId="0" applyFont="1" applyBorder="1" applyAlignment="1">
      <alignment horizontal="left" vertical="top" wrapText="1"/>
    </xf>
    <xf numFmtId="0" fontId="11" fillId="0" borderId="29" xfId="0" applyFont="1" applyBorder="1" applyAlignment="1">
      <alignment horizontal="center" vertical="top" wrapText="1"/>
    </xf>
    <xf numFmtId="0" fontId="11" fillId="0" borderId="31" xfId="0" applyFont="1" applyBorder="1" applyAlignment="1">
      <alignment horizontal="left" vertical="top" wrapText="1"/>
    </xf>
    <xf numFmtId="0" fontId="11" fillId="0" borderId="32" xfId="0" applyFont="1" applyBorder="1" applyAlignment="1">
      <alignment horizontal="left" vertical="top" wrapText="1"/>
    </xf>
    <xf numFmtId="0" fontId="11" fillId="0" borderId="30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center"/>
    </xf>
    <xf numFmtId="0" fontId="11" fillId="6" borderId="29" xfId="0" applyFont="1" applyFill="1" applyBorder="1" applyAlignment="1">
      <alignment horizontal="center" wrapText="1"/>
    </xf>
    <xf numFmtId="0" fontId="11" fillId="6" borderId="31" xfId="0" applyFont="1" applyFill="1" applyBorder="1" applyAlignment="1">
      <alignment vertical="top" wrapText="1"/>
    </xf>
    <xf numFmtId="0" fontId="11" fillId="6" borderId="32" xfId="0" applyFont="1" applyFill="1" applyBorder="1" applyAlignment="1">
      <alignment vertical="top" wrapText="1"/>
    </xf>
    <xf numFmtId="0" fontId="11" fillId="6" borderId="30" xfId="0" applyFont="1" applyFill="1" applyBorder="1" applyAlignment="1">
      <alignment vertical="top" wrapText="1"/>
    </xf>
    <xf numFmtId="0" fontId="14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left" vertical="top" wrapText="1"/>
    </xf>
    <xf numFmtId="0" fontId="11" fillId="6" borderId="32" xfId="0" applyFont="1" applyFill="1" applyBorder="1" applyAlignment="1">
      <alignment horizontal="left" vertical="top" wrapText="1"/>
    </xf>
    <xf numFmtId="0" fontId="11" fillId="6" borderId="30" xfId="0" applyFont="1" applyFill="1" applyBorder="1" applyAlignment="1">
      <alignment horizontal="left" vertical="top" wrapText="1"/>
    </xf>
    <xf numFmtId="0" fontId="14" fillId="0" borderId="29" xfId="0" applyFont="1" applyBorder="1" applyAlignment="1">
      <alignment horizontal="center" vertical="center" wrapText="1"/>
    </xf>
  </cellXfs>
  <cellStyles count="69">
    <cellStyle name="br" xfId="50"/>
    <cellStyle name="col" xfId="49"/>
    <cellStyle name="ex58" xfId="11"/>
    <cellStyle name="ex59" xfId="12"/>
    <cellStyle name="ex60" xfId="13"/>
    <cellStyle name="ex61" xfId="14"/>
    <cellStyle name="ex62" xfId="15"/>
    <cellStyle name="ex63" xfId="16"/>
    <cellStyle name="ex64" xfId="17"/>
    <cellStyle name="ex65" xfId="18"/>
    <cellStyle name="ex66" xfId="19"/>
    <cellStyle name="ex67" xfId="20"/>
    <cellStyle name="ex68" xfId="21"/>
    <cellStyle name="ex69" xfId="22"/>
    <cellStyle name="ex70" xfId="23"/>
    <cellStyle name="ex71" xfId="24"/>
    <cellStyle name="ex72" xfId="25"/>
    <cellStyle name="ex73" xfId="26"/>
    <cellStyle name="ex74" xfId="27"/>
    <cellStyle name="ex75" xfId="28"/>
    <cellStyle name="ex76" xfId="29"/>
    <cellStyle name="ex77" xfId="30"/>
    <cellStyle name="ex78" xfId="31"/>
    <cellStyle name="ex79" xfId="32"/>
    <cellStyle name="ex80" xfId="33"/>
    <cellStyle name="ex81" xfId="34"/>
    <cellStyle name="ex82" xfId="35"/>
    <cellStyle name="ex83" xfId="36"/>
    <cellStyle name="ex84" xfId="37"/>
    <cellStyle name="ex85" xfId="38"/>
    <cellStyle name="ex86" xfId="39"/>
    <cellStyle name="ex87" xfId="40"/>
    <cellStyle name="ex88" xfId="41"/>
    <cellStyle name="ex89" xfId="42"/>
    <cellStyle name="ex90" xfId="43"/>
    <cellStyle name="ex91" xfId="44"/>
    <cellStyle name="ex92" xfId="45"/>
    <cellStyle name="st100" xfId="55"/>
    <cellStyle name="st101" xfId="56"/>
    <cellStyle name="st102" xfId="57"/>
    <cellStyle name="st103" xfId="58"/>
    <cellStyle name="st104" xfId="59"/>
    <cellStyle name="st105" xfId="60"/>
    <cellStyle name="st57" xfId="2"/>
    <cellStyle name="st96" xfId="66"/>
    <cellStyle name="st97" xfId="67"/>
    <cellStyle name="st98" xfId="53"/>
    <cellStyle name="st99" xfId="54"/>
    <cellStyle name="style0" xfId="51"/>
    <cellStyle name="td" xfId="52"/>
    <cellStyle name="tr" xfId="48"/>
    <cellStyle name="xl_bot_header" xfId="9"/>
    <cellStyle name="xl_bot_left_header" xfId="8"/>
    <cellStyle name="xl_bot_right_header" xfId="10"/>
    <cellStyle name="xl_center_header" xfId="6"/>
    <cellStyle name="xl_footer" xfId="47"/>
    <cellStyle name="xl_header" xfId="1"/>
    <cellStyle name="xl_nototal_top" xfId="46"/>
    <cellStyle name="xl_right_header" xfId="7"/>
    <cellStyle name="xl_top_header" xfId="4"/>
    <cellStyle name="xl_top_left_header" xfId="3"/>
    <cellStyle name="xl_top_right_header" xfId="5"/>
    <cellStyle name="xl_total_bot" xfId="68"/>
    <cellStyle name="xl_total_center" xfId="65"/>
    <cellStyle name="xl_total_left" xfId="64"/>
    <cellStyle name="xl_total_top" xfId="62"/>
    <cellStyle name="xl_total_top_left" xfId="61"/>
    <cellStyle name="xl_total_top_right" xfId="6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zoomScale="90" zoomScaleNormal="90" workbookViewId="0">
      <pane xSplit="3" ySplit="8" topLeftCell="D18" activePane="bottomRight" state="frozen"/>
      <selection pane="topRight" activeCell="D1" sqref="D1"/>
      <selection pane="bottomLeft" activeCell="A9" sqref="A9"/>
      <selection pane="bottomRight" activeCell="F31" sqref="F31"/>
    </sheetView>
  </sheetViews>
  <sheetFormatPr defaultColWidth="8.85546875" defaultRowHeight="15"/>
  <cols>
    <col min="1" max="1" width="5.28515625" style="54" customWidth="1"/>
    <col min="2" max="2" width="45" style="55" customWidth="1"/>
    <col min="3" max="3" width="27.42578125" style="55" customWidth="1"/>
    <col min="4" max="6" width="16.140625" style="55" customWidth="1"/>
    <col min="7" max="7" width="8.85546875" style="56"/>
    <col min="8" max="16384" width="8.85546875" style="55"/>
  </cols>
  <sheetData>
    <row r="1" spans="1:12">
      <c r="E1" s="271" t="s">
        <v>713</v>
      </c>
      <c r="F1" s="271"/>
    </row>
    <row r="2" spans="1:12" ht="93.6" customHeight="1">
      <c r="E2" s="272" t="s">
        <v>805</v>
      </c>
      <c r="F2" s="272"/>
    </row>
    <row r="3" spans="1:12" ht="15.6" customHeight="1">
      <c r="E3" s="271" t="s">
        <v>806</v>
      </c>
      <c r="F3" s="271"/>
    </row>
    <row r="4" spans="1:12" ht="49.9" customHeight="1">
      <c r="A4" s="270" t="s">
        <v>924</v>
      </c>
      <c r="B4" s="270"/>
      <c r="C4" s="270"/>
      <c r="D4" s="270"/>
      <c r="E4" s="270"/>
      <c r="F4" s="270"/>
      <c r="G4" s="57"/>
    </row>
    <row r="5" spans="1:12">
      <c r="B5" s="58"/>
      <c r="C5" s="58"/>
      <c r="D5" s="58"/>
      <c r="E5" s="58"/>
      <c r="F5" s="58"/>
    </row>
    <row r="6" spans="1:12" ht="18.600000000000001" customHeight="1">
      <c r="A6" s="59"/>
      <c r="B6" s="58"/>
      <c r="C6" s="58"/>
      <c r="D6" s="37"/>
      <c r="E6" s="269" t="s">
        <v>359</v>
      </c>
      <c r="F6" s="269"/>
      <c r="G6" s="60"/>
      <c r="H6" s="61"/>
      <c r="I6" s="61"/>
      <c r="J6" s="61"/>
      <c r="K6" s="61"/>
      <c r="L6" s="61"/>
    </row>
    <row r="7" spans="1:12" ht="50.45" customHeight="1">
      <c r="A7" s="62" t="s">
        <v>602</v>
      </c>
      <c r="B7" s="62" t="s">
        <v>360</v>
      </c>
      <c r="C7" s="62" t="s">
        <v>469</v>
      </c>
      <c r="D7" s="63" t="s">
        <v>361</v>
      </c>
      <c r="E7" s="63" t="s">
        <v>468</v>
      </c>
      <c r="F7" s="63" t="s">
        <v>814</v>
      </c>
    </row>
    <row r="8" spans="1:12">
      <c r="A8" s="64">
        <v>1</v>
      </c>
      <c r="B8" s="65">
        <v>2</v>
      </c>
      <c r="C8" s="66">
        <v>3</v>
      </c>
      <c r="D8" s="66">
        <v>4</v>
      </c>
      <c r="E8" s="65">
        <v>5</v>
      </c>
      <c r="F8" s="66">
        <v>6</v>
      </c>
    </row>
    <row r="9" spans="1:12" ht="42.75">
      <c r="A9" s="64"/>
      <c r="B9" s="67" t="s">
        <v>470</v>
      </c>
      <c r="C9" s="68" t="s">
        <v>471</v>
      </c>
      <c r="D9" s="69">
        <f>+D10+D15+D23+D32</f>
        <v>-4.2499999981373549E-3</v>
      </c>
      <c r="E9" s="69">
        <f>+E10+E15+E23+E32</f>
        <v>2.5749999999788997E-2</v>
      </c>
      <c r="F9" s="69">
        <f>+F10+F15+F23+F32</f>
        <v>2.5750000000698492E-2</v>
      </c>
      <c r="G9" s="70">
        <f>D9+E9+F9</f>
        <v>4.7250000002350134E-2</v>
      </c>
    </row>
    <row r="10" spans="1:12" ht="25.5">
      <c r="A10" s="268">
        <v>1</v>
      </c>
      <c r="B10" s="71" t="s">
        <v>472</v>
      </c>
      <c r="C10" s="72" t="s">
        <v>473</v>
      </c>
      <c r="D10" s="73">
        <f>D11+D13</f>
        <v>0</v>
      </c>
      <c r="E10" s="73">
        <f t="shared" ref="E10:F10" si="0">E11+E13</f>
        <v>0</v>
      </c>
      <c r="F10" s="73">
        <f t="shared" si="0"/>
        <v>0</v>
      </c>
      <c r="G10" s="70">
        <f t="shared" ref="G10:G39" si="1">D10+E10+F10</f>
        <v>0</v>
      </c>
    </row>
    <row r="11" spans="1:12" ht="25.5">
      <c r="A11" s="268"/>
      <c r="B11" s="74" t="s">
        <v>807</v>
      </c>
      <c r="C11" s="75" t="s">
        <v>474</v>
      </c>
      <c r="D11" s="76">
        <f>D12</f>
        <v>0</v>
      </c>
      <c r="E11" s="76">
        <f t="shared" ref="E11:F11" si="2">E12</f>
        <v>0</v>
      </c>
      <c r="F11" s="76">
        <f t="shared" si="2"/>
        <v>0</v>
      </c>
      <c r="G11" s="70">
        <f t="shared" si="1"/>
        <v>0</v>
      </c>
    </row>
    <row r="12" spans="1:12" ht="38.25">
      <c r="A12" s="268"/>
      <c r="B12" s="74" t="s">
        <v>808</v>
      </c>
      <c r="C12" s="75" t="s">
        <v>475</v>
      </c>
      <c r="D12" s="77"/>
      <c r="E12" s="77"/>
      <c r="F12" s="77"/>
      <c r="G12" s="70">
        <f t="shared" si="1"/>
        <v>0</v>
      </c>
    </row>
    <row r="13" spans="1:12" ht="25.5">
      <c r="A13" s="268"/>
      <c r="B13" s="74" t="s">
        <v>476</v>
      </c>
      <c r="C13" s="75" t="s">
        <v>477</v>
      </c>
      <c r="D13" s="76">
        <f>D14</f>
        <v>0</v>
      </c>
      <c r="E13" s="76">
        <f t="shared" ref="E13:F13" si="3">E14</f>
        <v>0</v>
      </c>
      <c r="F13" s="76">
        <f t="shared" si="3"/>
        <v>0</v>
      </c>
      <c r="G13" s="70">
        <f t="shared" si="1"/>
        <v>0</v>
      </c>
    </row>
    <row r="14" spans="1:12" ht="38.25">
      <c r="A14" s="268"/>
      <c r="B14" s="74" t="s">
        <v>478</v>
      </c>
      <c r="C14" s="75" t="s">
        <v>479</v>
      </c>
      <c r="D14" s="77"/>
      <c r="E14" s="77"/>
      <c r="F14" s="77"/>
      <c r="G14" s="70">
        <f t="shared" si="1"/>
        <v>0</v>
      </c>
    </row>
    <row r="15" spans="1:12" ht="25.5">
      <c r="A15" s="268">
        <v>2</v>
      </c>
      <c r="B15" s="71" t="s">
        <v>588</v>
      </c>
      <c r="C15" s="72" t="s">
        <v>480</v>
      </c>
      <c r="D15" s="73">
        <f>D16</f>
        <v>0</v>
      </c>
      <c r="E15" s="73">
        <f t="shared" ref="E15:F15" si="4">E16</f>
        <v>0</v>
      </c>
      <c r="F15" s="73">
        <f t="shared" si="4"/>
        <v>0</v>
      </c>
      <c r="G15" s="70">
        <f t="shared" si="1"/>
        <v>0</v>
      </c>
    </row>
    <row r="16" spans="1:12" ht="38.25">
      <c r="A16" s="268"/>
      <c r="B16" s="74" t="s">
        <v>622</v>
      </c>
      <c r="C16" s="75" t="s">
        <v>809</v>
      </c>
      <c r="D16" s="76">
        <f>D17+D20</f>
        <v>0</v>
      </c>
      <c r="E16" s="76">
        <f t="shared" ref="E16:F16" si="5">E17+E20</f>
        <v>0</v>
      </c>
      <c r="F16" s="76">
        <f t="shared" si="5"/>
        <v>0</v>
      </c>
      <c r="G16" s="70">
        <f t="shared" si="1"/>
        <v>0</v>
      </c>
    </row>
    <row r="17" spans="1:7" ht="38.25">
      <c r="A17" s="268"/>
      <c r="B17" s="74" t="s">
        <v>621</v>
      </c>
      <c r="C17" s="75" t="s">
        <v>627</v>
      </c>
      <c r="D17" s="76">
        <f>D18+D19</f>
        <v>0</v>
      </c>
      <c r="E17" s="76">
        <f t="shared" ref="E17:F17" si="6">E18+E19</f>
        <v>0</v>
      </c>
      <c r="F17" s="76">
        <f t="shared" si="6"/>
        <v>0</v>
      </c>
      <c r="G17" s="70">
        <f t="shared" si="1"/>
        <v>0</v>
      </c>
    </row>
    <row r="18" spans="1:7" ht="51">
      <c r="A18" s="268"/>
      <c r="B18" s="74" t="s">
        <v>619</v>
      </c>
      <c r="C18" s="75" t="s">
        <v>620</v>
      </c>
      <c r="D18" s="77"/>
      <c r="E18" s="77"/>
      <c r="F18" s="77"/>
      <c r="G18" s="70">
        <f t="shared" si="1"/>
        <v>0</v>
      </c>
    </row>
    <row r="19" spans="1:7" ht="51">
      <c r="A19" s="268"/>
      <c r="B19" s="74" t="s">
        <v>810</v>
      </c>
      <c r="C19" s="75" t="s">
        <v>811</v>
      </c>
      <c r="D19" s="77"/>
      <c r="E19" s="77"/>
      <c r="F19" s="77"/>
      <c r="G19" s="70"/>
    </row>
    <row r="20" spans="1:7" ht="38.25">
      <c r="A20" s="268"/>
      <c r="B20" s="74" t="s">
        <v>625</v>
      </c>
      <c r="C20" s="75" t="s">
        <v>626</v>
      </c>
      <c r="D20" s="76">
        <f>D21+D22</f>
        <v>0</v>
      </c>
      <c r="E20" s="76">
        <f t="shared" ref="E20:F20" si="7">E21+E22</f>
        <v>0</v>
      </c>
      <c r="F20" s="76">
        <f t="shared" si="7"/>
        <v>0</v>
      </c>
      <c r="G20" s="70">
        <f t="shared" si="1"/>
        <v>0</v>
      </c>
    </row>
    <row r="21" spans="1:7" ht="38.25">
      <c r="A21" s="268"/>
      <c r="B21" s="74" t="s">
        <v>623</v>
      </c>
      <c r="C21" s="75" t="s">
        <v>624</v>
      </c>
      <c r="D21" s="77"/>
      <c r="E21" s="77"/>
      <c r="F21" s="77"/>
      <c r="G21" s="70">
        <f t="shared" si="1"/>
        <v>0</v>
      </c>
    </row>
    <row r="22" spans="1:7" ht="51">
      <c r="A22" s="210"/>
      <c r="B22" s="74" t="s">
        <v>812</v>
      </c>
      <c r="C22" s="75" t="s">
        <v>813</v>
      </c>
      <c r="D22" s="77"/>
      <c r="E22" s="77"/>
      <c r="F22" s="77"/>
      <c r="G22" s="70"/>
    </row>
    <row r="23" spans="1:7" ht="25.5">
      <c r="A23" s="268">
        <v>3</v>
      </c>
      <c r="B23" s="71" t="s">
        <v>618</v>
      </c>
      <c r="C23" s="72" t="s">
        <v>481</v>
      </c>
      <c r="D23" s="73">
        <f>D24+D28</f>
        <v>-4.2499999981373549E-3</v>
      </c>
      <c r="E23" s="73">
        <f t="shared" ref="E23:F23" si="8">E24+E28</f>
        <v>2.5749999999788997E-2</v>
      </c>
      <c r="F23" s="73">
        <f t="shared" si="8"/>
        <v>2.5750000000698492E-2</v>
      </c>
      <c r="G23" s="70">
        <f t="shared" si="1"/>
        <v>4.7250000002350134E-2</v>
      </c>
    </row>
    <row r="24" spans="1:7">
      <c r="A24" s="268"/>
      <c r="B24" s="74" t="s">
        <v>482</v>
      </c>
      <c r="C24" s="75" t="s">
        <v>483</v>
      </c>
      <c r="D24" s="76">
        <f>D25</f>
        <v>-24345.33325</v>
      </c>
      <c r="E24" s="76">
        <f t="shared" ref="E24:F26" si="9">E25</f>
        <v>-6216.5032499999998</v>
      </c>
      <c r="F24" s="76">
        <f t="shared" si="9"/>
        <v>-8818.7032500000005</v>
      </c>
      <c r="G24" s="70">
        <f t="shared" si="1"/>
        <v>-39380.539749999996</v>
      </c>
    </row>
    <row r="25" spans="1:7">
      <c r="A25" s="268"/>
      <c r="B25" s="78" t="s">
        <v>616</v>
      </c>
      <c r="C25" s="75" t="s">
        <v>612</v>
      </c>
      <c r="D25" s="76">
        <f>D26</f>
        <v>-24345.33325</v>
      </c>
      <c r="E25" s="76">
        <f t="shared" si="9"/>
        <v>-6216.5032499999998</v>
      </c>
      <c r="F25" s="76">
        <f t="shared" si="9"/>
        <v>-8818.7032500000005</v>
      </c>
      <c r="G25" s="70">
        <f t="shared" si="1"/>
        <v>-39380.539749999996</v>
      </c>
    </row>
    <row r="26" spans="1:7">
      <c r="A26" s="268"/>
      <c r="B26" s="78" t="s">
        <v>615</v>
      </c>
      <c r="C26" s="75" t="s">
        <v>610</v>
      </c>
      <c r="D26" s="76">
        <f>D27</f>
        <v>-24345.33325</v>
      </c>
      <c r="E26" s="76">
        <f t="shared" si="9"/>
        <v>-6216.5032499999998</v>
      </c>
      <c r="F26" s="76">
        <f t="shared" si="9"/>
        <v>-8818.7032500000005</v>
      </c>
      <c r="G26" s="70">
        <f t="shared" si="1"/>
        <v>-39380.539749999996</v>
      </c>
    </row>
    <row r="27" spans="1:7" ht="25.5">
      <c r="A27" s="268"/>
      <c r="B27" s="74" t="s">
        <v>617</v>
      </c>
      <c r="C27" s="75" t="s">
        <v>484</v>
      </c>
      <c r="D27" s="76">
        <f>-(Доходы!C9+Источники!D18)</f>
        <v>-24345.33325</v>
      </c>
      <c r="E27" s="76">
        <f>-(Доходы!D9+Источники!E18)</f>
        <v>-6216.5032499999998</v>
      </c>
      <c r="F27" s="76">
        <f>-(Доходы!E9+Источники!F18)</f>
        <v>-8818.7032500000005</v>
      </c>
      <c r="G27" s="70">
        <f t="shared" si="1"/>
        <v>-39380.539749999996</v>
      </c>
    </row>
    <row r="28" spans="1:7">
      <c r="A28" s="268"/>
      <c r="B28" s="74" t="s">
        <v>485</v>
      </c>
      <c r="C28" s="75" t="s">
        <v>486</v>
      </c>
      <c r="D28" s="76">
        <f>D29</f>
        <v>24345.329000000002</v>
      </c>
      <c r="E28" s="76">
        <f t="shared" ref="E28:F30" si="10">E29</f>
        <v>6216.5289999999995</v>
      </c>
      <c r="F28" s="76">
        <f t="shared" si="10"/>
        <v>8818.7290000000012</v>
      </c>
      <c r="G28" s="70">
        <f t="shared" si="1"/>
        <v>39380.587</v>
      </c>
    </row>
    <row r="29" spans="1:7">
      <c r="A29" s="268"/>
      <c r="B29" s="78" t="s">
        <v>609</v>
      </c>
      <c r="C29" s="75" t="s">
        <v>608</v>
      </c>
      <c r="D29" s="76">
        <f>D30</f>
        <v>24345.329000000002</v>
      </c>
      <c r="E29" s="76">
        <f t="shared" si="10"/>
        <v>6216.5289999999995</v>
      </c>
      <c r="F29" s="76">
        <f t="shared" si="10"/>
        <v>8818.7290000000012</v>
      </c>
      <c r="G29" s="70">
        <f t="shared" si="1"/>
        <v>39380.587</v>
      </c>
    </row>
    <row r="30" spans="1:7">
      <c r="A30" s="268"/>
      <c r="B30" s="78" t="s">
        <v>614</v>
      </c>
      <c r="C30" s="75" t="s">
        <v>611</v>
      </c>
      <c r="D30" s="76">
        <f>D31</f>
        <v>24345.329000000002</v>
      </c>
      <c r="E30" s="76">
        <f t="shared" si="10"/>
        <v>6216.5289999999995</v>
      </c>
      <c r="F30" s="76">
        <f t="shared" si="10"/>
        <v>8818.7290000000012</v>
      </c>
      <c r="G30" s="70">
        <f t="shared" si="1"/>
        <v>39380.587</v>
      </c>
    </row>
    <row r="31" spans="1:7" ht="25.5">
      <c r="A31" s="268"/>
      <c r="B31" s="74" t="s">
        <v>613</v>
      </c>
      <c r="C31" s="75" t="s">
        <v>487</v>
      </c>
      <c r="D31" s="76">
        <f>Ведомственная!G10+Источники!D21</f>
        <v>24345.329000000002</v>
      </c>
      <c r="E31" s="76">
        <f>Ведомственная!H10+Источники!E21+'Бюджетная роспись'!M551/1000</f>
        <v>6216.5289999999995</v>
      </c>
      <c r="F31" s="76">
        <f>Ведомственная!I10+Источники!F21+'Бюджетная роспись'!N551/1000</f>
        <v>8818.7290000000012</v>
      </c>
      <c r="G31" s="70">
        <f t="shared" si="1"/>
        <v>39380.587</v>
      </c>
    </row>
    <row r="32" spans="1:7" ht="25.5">
      <c r="A32" s="268">
        <v>4</v>
      </c>
      <c r="B32" s="71" t="s">
        <v>488</v>
      </c>
      <c r="C32" s="72" t="s">
        <v>489</v>
      </c>
      <c r="D32" s="73">
        <f>D33</f>
        <v>0</v>
      </c>
      <c r="E32" s="73">
        <f t="shared" ref="E32:F32" si="11">E33</f>
        <v>0</v>
      </c>
      <c r="F32" s="73">
        <f t="shared" si="11"/>
        <v>0</v>
      </c>
      <c r="G32" s="70">
        <f t="shared" si="1"/>
        <v>0</v>
      </c>
    </row>
    <row r="33" spans="1:7" ht="25.5">
      <c r="A33" s="268"/>
      <c r="B33" s="71" t="s">
        <v>490</v>
      </c>
      <c r="C33" s="72" t="s">
        <v>491</v>
      </c>
      <c r="D33" s="73">
        <f>D34+D37</f>
        <v>0</v>
      </c>
      <c r="E33" s="73">
        <f t="shared" ref="E33:F33" si="12">E34+E37</f>
        <v>0</v>
      </c>
      <c r="F33" s="73">
        <f t="shared" si="12"/>
        <v>0</v>
      </c>
      <c r="G33" s="70">
        <f t="shared" si="1"/>
        <v>0</v>
      </c>
    </row>
    <row r="34" spans="1:7" ht="25.5">
      <c r="A34" s="268"/>
      <c r="B34" s="74" t="s">
        <v>492</v>
      </c>
      <c r="C34" s="75" t="s">
        <v>493</v>
      </c>
      <c r="D34" s="76">
        <f>D35</f>
        <v>0</v>
      </c>
      <c r="E34" s="76">
        <f t="shared" ref="E34:F35" si="13">E35</f>
        <v>0</v>
      </c>
      <c r="F34" s="76">
        <f t="shared" si="13"/>
        <v>0</v>
      </c>
      <c r="G34" s="70">
        <f t="shared" si="1"/>
        <v>0</v>
      </c>
    </row>
    <row r="35" spans="1:7" ht="38.25">
      <c r="A35" s="268"/>
      <c r="B35" s="74" t="s">
        <v>607</v>
      </c>
      <c r="C35" s="75" t="s">
        <v>606</v>
      </c>
      <c r="D35" s="76">
        <f>D36</f>
        <v>0</v>
      </c>
      <c r="E35" s="76">
        <f t="shared" si="13"/>
        <v>0</v>
      </c>
      <c r="F35" s="76">
        <f t="shared" si="13"/>
        <v>0</v>
      </c>
      <c r="G35" s="70">
        <f t="shared" si="1"/>
        <v>0</v>
      </c>
    </row>
    <row r="36" spans="1:7" ht="51">
      <c r="A36" s="268"/>
      <c r="B36" s="74" t="s">
        <v>494</v>
      </c>
      <c r="C36" s="75" t="s">
        <v>629</v>
      </c>
      <c r="D36" s="77"/>
      <c r="E36" s="77"/>
      <c r="F36" s="77"/>
      <c r="G36" s="70">
        <f t="shared" si="1"/>
        <v>0</v>
      </c>
    </row>
    <row r="37" spans="1:7" ht="25.5">
      <c r="A37" s="268"/>
      <c r="B37" s="74" t="s">
        <v>495</v>
      </c>
      <c r="C37" s="75" t="s">
        <v>496</v>
      </c>
      <c r="D37" s="76">
        <f>D38</f>
        <v>0</v>
      </c>
      <c r="E37" s="76">
        <f t="shared" ref="E37:F38" si="14">E38</f>
        <v>0</v>
      </c>
      <c r="F37" s="76">
        <f t="shared" si="14"/>
        <v>0</v>
      </c>
      <c r="G37" s="70">
        <f t="shared" si="1"/>
        <v>0</v>
      </c>
    </row>
    <row r="38" spans="1:7" ht="38.25">
      <c r="A38" s="268"/>
      <c r="B38" s="74" t="s">
        <v>605</v>
      </c>
      <c r="C38" s="75" t="s">
        <v>604</v>
      </c>
      <c r="D38" s="76">
        <f>D39</f>
        <v>0</v>
      </c>
      <c r="E38" s="76">
        <f t="shared" si="14"/>
        <v>0</v>
      </c>
      <c r="F38" s="76">
        <f t="shared" si="14"/>
        <v>0</v>
      </c>
      <c r="G38" s="70">
        <f t="shared" si="1"/>
        <v>0</v>
      </c>
    </row>
    <row r="39" spans="1:7" ht="51">
      <c r="A39" s="268"/>
      <c r="B39" s="74" t="s">
        <v>603</v>
      </c>
      <c r="C39" s="75" t="s">
        <v>628</v>
      </c>
      <c r="D39" s="77"/>
      <c r="E39" s="77"/>
      <c r="F39" s="77"/>
      <c r="G39" s="70">
        <f t="shared" si="1"/>
        <v>0</v>
      </c>
    </row>
  </sheetData>
  <sheetProtection autoFilter="0"/>
  <autoFilter ref="A8:G8"/>
  <mergeCells count="9">
    <mergeCell ref="A23:A31"/>
    <mergeCell ref="A32:A39"/>
    <mergeCell ref="E6:F6"/>
    <mergeCell ref="A4:F4"/>
    <mergeCell ref="E1:F1"/>
    <mergeCell ref="E2:F2"/>
    <mergeCell ref="E3:F3"/>
    <mergeCell ref="A10:A14"/>
    <mergeCell ref="A15:A21"/>
  </mergeCells>
  <pageMargins left="0.55118110236220474" right="0.23622047244094491" top="0.74803149606299213" bottom="0.74803149606299213" header="0.31496062992125984" footer="0.31496062992125984"/>
  <pageSetup paperSize="9" scale="75" orientation="portrait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K82"/>
  <sheetViews>
    <sheetView zoomScale="90" zoomScaleNormal="90" workbookViewId="0">
      <selection activeCell="A3" sqref="A3"/>
    </sheetView>
  </sheetViews>
  <sheetFormatPr defaultColWidth="8.85546875" defaultRowHeight="12.75"/>
  <cols>
    <col min="1" max="1" width="23.85546875" style="39" customWidth="1"/>
    <col min="2" max="2" width="33.42578125" style="39" customWidth="1"/>
    <col min="3" max="3" width="27.5703125" style="39" customWidth="1"/>
    <col min="4" max="4" width="16.5703125" style="39" customWidth="1"/>
    <col min="5" max="5" width="14.85546875" style="39" customWidth="1"/>
    <col min="6" max="11" width="10.7109375" style="39" customWidth="1"/>
    <col min="12" max="16384" width="8.85546875" style="39"/>
  </cols>
  <sheetData>
    <row r="2" spans="1:11" ht="33.75" customHeight="1">
      <c r="A2" s="307" t="s">
        <v>932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</row>
    <row r="3" spans="1:11" ht="13.5" thickBot="1">
      <c r="A3" s="40"/>
      <c r="B3" s="40"/>
      <c r="C3" s="40"/>
      <c r="D3" s="40"/>
      <c r="E3" s="40"/>
      <c r="F3" s="308"/>
      <c r="G3" s="308"/>
      <c r="H3" s="40"/>
      <c r="I3" s="41"/>
      <c r="J3" s="42"/>
      <c r="K3" s="42"/>
    </row>
    <row r="4" spans="1:11" ht="13.5" thickBot="1">
      <c r="A4" s="309" t="s">
        <v>647</v>
      </c>
      <c r="B4" s="311" t="s">
        <v>648</v>
      </c>
      <c r="C4" s="314" t="s">
        <v>649</v>
      </c>
      <c r="D4" s="316" t="s">
        <v>650</v>
      </c>
      <c r="E4" s="316"/>
      <c r="F4" s="316"/>
      <c r="G4" s="316"/>
      <c r="H4" s="316"/>
      <c r="I4" s="316"/>
      <c r="J4" s="316"/>
      <c r="K4" s="316"/>
    </row>
    <row r="5" spans="1:11" ht="13.5" thickBot="1">
      <c r="A5" s="310"/>
      <c r="B5" s="312"/>
      <c r="C5" s="315"/>
      <c r="D5" s="317" t="s">
        <v>651</v>
      </c>
      <c r="E5" s="317"/>
      <c r="F5" s="317"/>
      <c r="G5" s="317"/>
      <c r="H5" s="317"/>
      <c r="I5" s="317"/>
      <c r="J5" s="317"/>
      <c r="K5" s="317"/>
    </row>
    <row r="6" spans="1:11" ht="13.5" thickBot="1">
      <c r="A6" s="310"/>
      <c r="B6" s="313"/>
      <c r="C6" s="315"/>
      <c r="D6" s="317" t="s">
        <v>652</v>
      </c>
      <c r="E6" s="317"/>
      <c r="F6" s="43">
        <v>2023</v>
      </c>
      <c r="G6" s="43">
        <v>2024</v>
      </c>
      <c r="H6" s="43">
        <v>2025</v>
      </c>
      <c r="I6" s="43">
        <v>2026</v>
      </c>
      <c r="J6" s="43">
        <v>2027</v>
      </c>
      <c r="K6" s="43">
        <v>2028</v>
      </c>
    </row>
    <row r="7" spans="1:11" ht="13.5" thickBot="1">
      <c r="A7" s="44">
        <v>1</v>
      </c>
      <c r="B7" s="44">
        <v>2</v>
      </c>
      <c r="C7" s="44">
        <v>3</v>
      </c>
      <c r="D7" s="44">
        <v>4</v>
      </c>
      <c r="E7" s="44">
        <v>5</v>
      </c>
      <c r="F7" s="44">
        <v>6</v>
      </c>
      <c r="G7" s="44">
        <v>7</v>
      </c>
      <c r="H7" s="44">
        <v>8</v>
      </c>
      <c r="I7" s="44">
        <v>9</v>
      </c>
      <c r="J7" s="44">
        <v>10</v>
      </c>
      <c r="K7" s="44">
        <v>11</v>
      </c>
    </row>
    <row r="8" spans="1:11" ht="13.5" thickBot="1">
      <c r="A8" s="318" t="s">
        <v>653</v>
      </c>
      <c r="B8" s="319" t="s">
        <v>931</v>
      </c>
      <c r="C8" s="320" t="s">
        <v>685</v>
      </c>
      <c r="D8" s="43" t="s">
        <v>652</v>
      </c>
      <c r="E8" s="49">
        <f>E13+E38+E53+E68</f>
        <v>47508.91599999999</v>
      </c>
      <c r="F8" s="49">
        <f t="shared" ref="F8:K8" si="0">F13+F38+F53+F68</f>
        <v>0</v>
      </c>
      <c r="G8" s="49">
        <f t="shared" si="0"/>
        <v>0</v>
      </c>
      <c r="H8" s="49">
        <f t="shared" si="0"/>
        <v>24345.329000000002</v>
      </c>
      <c r="I8" s="49">
        <f t="shared" si="0"/>
        <v>6082.3289999999997</v>
      </c>
      <c r="J8" s="49">
        <f t="shared" si="0"/>
        <v>8540.6290000000008</v>
      </c>
      <c r="K8" s="49">
        <f t="shared" si="0"/>
        <v>8540.6290000000008</v>
      </c>
    </row>
    <row r="9" spans="1:11" ht="26.25" thickBot="1">
      <c r="A9" s="318"/>
      <c r="B9" s="319"/>
      <c r="C9" s="320"/>
      <c r="D9" s="43" t="s">
        <v>654</v>
      </c>
      <c r="E9" s="49">
        <f t="shared" ref="E9:K12" si="1">E14+E39+E54+E69</f>
        <v>0</v>
      </c>
      <c r="F9" s="49">
        <f t="shared" si="1"/>
        <v>0</v>
      </c>
      <c r="G9" s="49">
        <f t="shared" si="1"/>
        <v>0</v>
      </c>
      <c r="H9" s="49">
        <f t="shared" si="1"/>
        <v>0</v>
      </c>
      <c r="I9" s="49">
        <f t="shared" si="1"/>
        <v>0</v>
      </c>
      <c r="J9" s="49">
        <f t="shared" si="1"/>
        <v>0</v>
      </c>
      <c r="K9" s="49">
        <f t="shared" si="1"/>
        <v>0</v>
      </c>
    </row>
    <row r="10" spans="1:11" ht="13.5" thickBot="1">
      <c r="A10" s="318"/>
      <c r="B10" s="319"/>
      <c r="C10" s="320"/>
      <c r="D10" s="43" t="s">
        <v>655</v>
      </c>
      <c r="E10" s="49">
        <f t="shared" si="1"/>
        <v>0</v>
      </c>
      <c r="F10" s="49">
        <f t="shared" si="1"/>
        <v>0</v>
      </c>
      <c r="G10" s="49">
        <f t="shared" si="1"/>
        <v>0</v>
      </c>
      <c r="H10" s="49">
        <f t="shared" si="1"/>
        <v>0</v>
      </c>
      <c r="I10" s="49">
        <f t="shared" si="1"/>
        <v>0</v>
      </c>
      <c r="J10" s="49">
        <f t="shared" si="1"/>
        <v>0</v>
      </c>
      <c r="K10" s="49">
        <f t="shared" si="1"/>
        <v>0</v>
      </c>
    </row>
    <row r="11" spans="1:11" ht="13.5" thickBot="1">
      <c r="A11" s="318"/>
      <c r="B11" s="319"/>
      <c r="C11" s="320"/>
      <c r="D11" s="43" t="s">
        <v>656</v>
      </c>
      <c r="E11" s="49">
        <f t="shared" si="1"/>
        <v>47508.91599999999</v>
      </c>
      <c r="F11" s="49">
        <f t="shared" si="1"/>
        <v>0</v>
      </c>
      <c r="G11" s="49">
        <f t="shared" si="1"/>
        <v>0</v>
      </c>
      <c r="H11" s="49">
        <f t="shared" si="1"/>
        <v>24345.329000000002</v>
      </c>
      <c r="I11" s="49">
        <f t="shared" si="1"/>
        <v>6082.3289999999997</v>
      </c>
      <c r="J11" s="49">
        <f t="shared" si="1"/>
        <v>8540.6290000000008</v>
      </c>
      <c r="K11" s="49">
        <f t="shared" si="1"/>
        <v>8540.6290000000008</v>
      </c>
    </row>
    <row r="12" spans="1:11" ht="26.25" thickBot="1">
      <c r="A12" s="318"/>
      <c r="B12" s="319"/>
      <c r="C12" s="320"/>
      <c r="D12" s="43" t="s">
        <v>657</v>
      </c>
      <c r="E12" s="49">
        <f t="shared" si="1"/>
        <v>0</v>
      </c>
      <c r="F12" s="49">
        <f t="shared" si="1"/>
        <v>0</v>
      </c>
      <c r="G12" s="49">
        <f t="shared" si="1"/>
        <v>0</v>
      </c>
      <c r="H12" s="49">
        <f t="shared" si="1"/>
        <v>0</v>
      </c>
      <c r="I12" s="49">
        <f t="shared" si="1"/>
        <v>0</v>
      </c>
      <c r="J12" s="49">
        <f t="shared" si="1"/>
        <v>0</v>
      </c>
      <c r="K12" s="49">
        <f t="shared" si="1"/>
        <v>0</v>
      </c>
    </row>
    <row r="13" spans="1:11" ht="17.25" customHeight="1" thickBot="1">
      <c r="A13" s="318" t="s">
        <v>658</v>
      </c>
      <c r="B13" s="319" t="s">
        <v>659</v>
      </c>
      <c r="C13" s="320" t="s">
        <v>685</v>
      </c>
      <c r="D13" s="43" t="s">
        <v>652</v>
      </c>
      <c r="E13" s="50">
        <f>E18+E23+E28+E33</f>
        <v>18862.680999999997</v>
      </c>
      <c r="F13" s="50">
        <f t="shared" ref="F13:K13" si="2">F18+F23+F28+F33</f>
        <v>0</v>
      </c>
      <c r="G13" s="50">
        <f t="shared" si="2"/>
        <v>0</v>
      </c>
      <c r="H13" s="50">
        <f t="shared" si="2"/>
        <v>5823.8810000000003</v>
      </c>
      <c r="I13" s="50">
        <f t="shared" si="2"/>
        <v>4221</v>
      </c>
      <c r="J13" s="50">
        <f t="shared" si="2"/>
        <v>4408.8999999999996</v>
      </c>
      <c r="K13" s="50">
        <f t="shared" si="2"/>
        <v>4408.8999999999996</v>
      </c>
    </row>
    <row r="14" spans="1:11" ht="26.25" thickBot="1">
      <c r="A14" s="318"/>
      <c r="B14" s="319"/>
      <c r="C14" s="320"/>
      <c r="D14" s="43" t="s">
        <v>654</v>
      </c>
      <c r="E14" s="50">
        <f t="shared" ref="E14:K17" si="3">E19+E24+E29+E34</f>
        <v>0</v>
      </c>
      <c r="F14" s="50">
        <f t="shared" si="3"/>
        <v>0</v>
      </c>
      <c r="G14" s="50">
        <f t="shared" si="3"/>
        <v>0</v>
      </c>
      <c r="H14" s="50">
        <f t="shared" si="3"/>
        <v>0</v>
      </c>
      <c r="I14" s="50">
        <f t="shared" si="3"/>
        <v>0</v>
      </c>
      <c r="J14" s="50">
        <f t="shared" si="3"/>
        <v>0</v>
      </c>
      <c r="K14" s="50">
        <f t="shared" si="3"/>
        <v>0</v>
      </c>
    </row>
    <row r="15" spans="1:11" ht="13.5" thickBot="1">
      <c r="A15" s="318"/>
      <c r="B15" s="319"/>
      <c r="C15" s="320"/>
      <c r="D15" s="43" t="s">
        <v>655</v>
      </c>
      <c r="E15" s="50">
        <f t="shared" si="3"/>
        <v>0</v>
      </c>
      <c r="F15" s="50">
        <f t="shared" si="3"/>
        <v>0</v>
      </c>
      <c r="G15" s="50">
        <f t="shared" si="3"/>
        <v>0</v>
      </c>
      <c r="H15" s="50">
        <f t="shared" si="3"/>
        <v>0</v>
      </c>
      <c r="I15" s="50">
        <f t="shared" si="3"/>
        <v>0</v>
      </c>
      <c r="J15" s="50">
        <f t="shared" si="3"/>
        <v>0</v>
      </c>
      <c r="K15" s="50">
        <f t="shared" si="3"/>
        <v>0</v>
      </c>
    </row>
    <row r="16" spans="1:11" ht="13.5" thickBot="1">
      <c r="A16" s="318"/>
      <c r="B16" s="319"/>
      <c r="C16" s="320"/>
      <c r="D16" s="43" t="s">
        <v>656</v>
      </c>
      <c r="E16" s="50">
        <f t="shared" si="3"/>
        <v>18862.680999999997</v>
      </c>
      <c r="F16" s="50">
        <f t="shared" si="3"/>
        <v>0</v>
      </c>
      <c r="G16" s="50">
        <f t="shared" si="3"/>
        <v>0</v>
      </c>
      <c r="H16" s="50">
        <f t="shared" si="3"/>
        <v>5823.8810000000003</v>
      </c>
      <c r="I16" s="50">
        <f t="shared" si="3"/>
        <v>4221</v>
      </c>
      <c r="J16" s="50">
        <f t="shared" si="3"/>
        <v>4408.8999999999996</v>
      </c>
      <c r="K16" s="50">
        <f t="shared" si="3"/>
        <v>4408.8999999999996</v>
      </c>
    </row>
    <row r="17" spans="1:11" ht="26.25" thickBot="1">
      <c r="A17" s="318"/>
      <c r="B17" s="319"/>
      <c r="C17" s="320"/>
      <c r="D17" s="43" t="s">
        <v>657</v>
      </c>
      <c r="E17" s="50">
        <f t="shared" si="3"/>
        <v>0</v>
      </c>
      <c r="F17" s="50">
        <f t="shared" si="3"/>
        <v>0</v>
      </c>
      <c r="G17" s="50">
        <f t="shared" si="3"/>
        <v>0</v>
      </c>
      <c r="H17" s="50">
        <f t="shared" si="3"/>
        <v>0</v>
      </c>
      <c r="I17" s="50">
        <f t="shared" si="3"/>
        <v>0</v>
      </c>
      <c r="J17" s="50">
        <f t="shared" si="3"/>
        <v>0</v>
      </c>
      <c r="K17" s="50">
        <f t="shared" si="3"/>
        <v>0</v>
      </c>
    </row>
    <row r="18" spans="1:11" ht="17.25" customHeight="1" thickBot="1">
      <c r="A18" s="318" t="s">
        <v>660</v>
      </c>
      <c r="B18" s="319" t="s">
        <v>661</v>
      </c>
      <c r="C18" s="320" t="s">
        <v>685</v>
      </c>
      <c r="D18" s="43" t="s">
        <v>652</v>
      </c>
      <c r="E18" s="51">
        <f>E19+E20+E21+E22</f>
        <v>14948.6</v>
      </c>
      <c r="F18" s="51">
        <f>F19+F20+F21+F22</f>
        <v>0</v>
      </c>
      <c r="G18" s="51">
        <f t="shared" ref="G18:K18" si="4">G19+G20+G21+G22</f>
        <v>0</v>
      </c>
      <c r="H18" s="51">
        <f t="shared" si="4"/>
        <v>3526.3</v>
      </c>
      <c r="I18" s="51">
        <f t="shared" si="4"/>
        <v>3686.3</v>
      </c>
      <c r="J18" s="51">
        <f t="shared" si="4"/>
        <v>3868</v>
      </c>
      <c r="K18" s="51">
        <f t="shared" si="4"/>
        <v>3868</v>
      </c>
    </row>
    <row r="19" spans="1:11" ht="26.25" thickBot="1">
      <c r="A19" s="318"/>
      <c r="B19" s="319"/>
      <c r="C19" s="320"/>
      <c r="D19" s="43" t="s">
        <v>654</v>
      </c>
      <c r="E19" s="51">
        <f>F19+G19+H19+I19+J19+K19</f>
        <v>0</v>
      </c>
      <c r="F19" s="51"/>
      <c r="G19" s="52"/>
      <c r="H19" s="52"/>
      <c r="I19" s="53"/>
      <c r="J19" s="53"/>
      <c r="K19" s="53"/>
    </row>
    <row r="20" spans="1:11" ht="13.5" thickBot="1">
      <c r="A20" s="318"/>
      <c r="B20" s="319"/>
      <c r="C20" s="320"/>
      <c r="D20" s="43" t="s">
        <v>655</v>
      </c>
      <c r="E20" s="51">
        <f>F20+G20+H20+I20+J20+K20</f>
        <v>0</v>
      </c>
      <c r="F20" s="51"/>
      <c r="G20" s="52"/>
      <c r="H20" s="52"/>
      <c r="I20" s="53"/>
      <c r="J20" s="53"/>
      <c r="K20" s="53"/>
    </row>
    <row r="21" spans="1:11" ht="13.5" thickBot="1">
      <c r="A21" s="318"/>
      <c r="B21" s="319"/>
      <c r="C21" s="320"/>
      <c r="D21" s="43" t="s">
        <v>656</v>
      </c>
      <c r="E21" s="51">
        <f>F21+G21+H21+I21+J21+K21</f>
        <v>14948.6</v>
      </c>
      <c r="F21" s="51"/>
      <c r="G21" s="51"/>
      <c r="H21" s="51">
        <f>Программная!F12</f>
        <v>3526.3</v>
      </c>
      <c r="I21" s="51">
        <f>Программная!G12</f>
        <v>3686.3</v>
      </c>
      <c r="J21" s="51">
        <f>Программная!H12</f>
        <v>3868</v>
      </c>
      <c r="K21" s="51">
        <f>J21</f>
        <v>3868</v>
      </c>
    </row>
    <row r="22" spans="1:11" ht="26.25" thickBot="1">
      <c r="A22" s="318"/>
      <c r="B22" s="319"/>
      <c r="C22" s="320"/>
      <c r="D22" s="43" t="s">
        <v>657</v>
      </c>
      <c r="E22" s="51">
        <f>F22+G22+H22+I22+J22+K22</f>
        <v>0</v>
      </c>
      <c r="F22" s="51"/>
      <c r="G22" s="52"/>
      <c r="H22" s="52"/>
      <c r="I22" s="53"/>
      <c r="J22" s="53"/>
      <c r="K22" s="53"/>
    </row>
    <row r="23" spans="1:11" ht="17.25" customHeight="1" thickBot="1">
      <c r="A23" s="321" t="s">
        <v>662</v>
      </c>
      <c r="B23" s="319" t="s">
        <v>663</v>
      </c>
      <c r="C23" s="320" t="s">
        <v>685</v>
      </c>
      <c r="D23" s="43" t="s">
        <v>652</v>
      </c>
      <c r="E23" s="51">
        <f>E24+E25+E26+E27</f>
        <v>1965</v>
      </c>
      <c r="F23" s="51">
        <f t="shared" ref="F23:K23" si="5">F24+F25+F26+F27</f>
        <v>0</v>
      </c>
      <c r="G23" s="51">
        <f t="shared" si="5"/>
        <v>0</v>
      </c>
      <c r="H23" s="51">
        <f t="shared" si="5"/>
        <v>1438.7</v>
      </c>
      <c r="I23" s="51">
        <f t="shared" si="5"/>
        <v>171.3</v>
      </c>
      <c r="J23" s="51">
        <f t="shared" si="5"/>
        <v>177.5</v>
      </c>
      <c r="K23" s="51">
        <f t="shared" si="5"/>
        <v>177.5</v>
      </c>
    </row>
    <row r="24" spans="1:11" ht="26.25" thickBot="1">
      <c r="A24" s="322"/>
      <c r="B24" s="319"/>
      <c r="C24" s="320"/>
      <c r="D24" s="43" t="s">
        <v>654</v>
      </c>
      <c r="E24" s="51">
        <f>F24+G24+H24+I24+J24+K24</f>
        <v>0</v>
      </c>
      <c r="F24" s="51"/>
      <c r="G24" s="52"/>
      <c r="H24" s="52"/>
      <c r="I24" s="51"/>
      <c r="J24" s="51"/>
      <c r="K24" s="51"/>
    </row>
    <row r="25" spans="1:11" ht="13.5" thickBot="1">
      <c r="A25" s="322"/>
      <c r="B25" s="319"/>
      <c r="C25" s="320"/>
      <c r="D25" s="43" t="s">
        <v>655</v>
      </c>
      <c r="E25" s="51">
        <f>F25+G25+H25+I25+J25+K25</f>
        <v>0</v>
      </c>
      <c r="F25" s="51"/>
      <c r="G25" s="52"/>
      <c r="H25" s="52"/>
      <c r="I25" s="53"/>
      <c r="J25" s="53"/>
      <c r="K25" s="53"/>
    </row>
    <row r="26" spans="1:11" ht="13.5" thickBot="1">
      <c r="A26" s="322"/>
      <c r="B26" s="319"/>
      <c r="C26" s="320"/>
      <c r="D26" s="43" t="s">
        <v>656</v>
      </c>
      <c r="E26" s="51">
        <f>F26+G26+H26+I26+J26+K26</f>
        <v>1965</v>
      </c>
      <c r="F26" s="51"/>
      <c r="G26" s="51"/>
      <c r="H26" s="51">
        <f>Программная!F23</f>
        <v>1438.7</v>
      </c>
      <c r="I26" s="51">
        <f>Программная!G23</f>
        <v>171.3</v>
      </c>
      <c r="J26" s="51">
        <f>Программная!H23</f>
        <v>177.5</v>
      </c>
      <c r="K26" s="51">
        <f>J26</f>
        <v>177.5</v>
      </c>
    </row>
    <row r="27" spans="1:11" ht="26.25" thickBot="1">
      <c r="A27" s="323"/>
      <c r="B27" s="319"/>
      <c r="C27" s="320"/>
      <c r="D27" s="43" t="s">
        <v>657</v>
      </c>
      <c r="E27" s="51">
        <f>F27+G27+H27+I27+J27+K27</f>
        <v>0</v>
      </c>
      <c r="F27" s="51"/>
      <c r="G27" s="52"/>
      <c r="H27" s="52"/>
      <c r="I27" s="53"/>
      <c r="J27" s="53"/>
      <c r="K27" s="53"/>
    </row>
    <row r="28" spans="1:11" ht="17.25" customHeight="1" thickBot="1">
      <c r="A28" s="321" t="s">
        <v>664</v>
      </c>
      <c r="B28" s="319" t="s">
        <v>665</v>
      </c>
      <c r="C28" s="320" t="s">
        <v>685</v>
      </c>
      <c r="D28" s="43" t="s">
        <v>652</v>
      </c>
      <c r="E28" s="51">
        <f>E29+E30+E31+E32</f>
        <v>543.6</v>
      </c>
      <c r="F28" s="51">
        <f t="shared" ref="F28:K28" si="6">F29+F30+F31+F32</f>
        <v>0</v>
      </c>
      <c r="G28" s="51">
        <f t="shared" si="6"/>
        <v>0</v>
      </c>
      <c r="H28" s="51">
        <f t="shared" si="6"/>
        <v>543.6</v>
      </c>
      <c r="I28" s="51">
        <f t="shared" si="6"/>
        <v>0</v>
      </c>
      <c r="J28" s="51">
        <f t="shared" si="6"/>
        <v>0</v>
      </c>
      <c r="K28" s="51">
        <f t="shared" si="6"/>
        <v>0</v>
      </c>
    </row>
    <row r="29" spans="1:11" ht="26.25" thickBot="1">
      <c r="A29" s="322"/>
      <c r="B29" s="319"/>
      <c r="C29" s="320"/>
      <c r="D29" s="43" t="s">
        <v>654</v>
      </c>
      <c r="E29" s="51">
        <f>F29+G29+H29+I29+J29+K29</f>
        <v>0</v>
      </c>
      <c r="F29" s="51"/>
      <c r="G29" s="52"/>
      <c r="H29" s="52"/>
      <c r="I29" s="53"/>
      <c r="J29" s="53"/>
      <c r="K29" s="53"/>
    </row>
    <row r="30" spans="1:11" ht="13.5" thickBot="1">
      <c r="A30" s="322"/>
      <c r="B30" s="319"/>
      <c r="C30" s="320"/>
      <c r="D30" s="43" t="s">
        <v>655</v>
      </c>
      <c r="E30" s="51">
        <f>F30+G30+H30+I30+J30+K30</f>
        <v>0</v>
      </c>
      <c r="F30" s="51"/>
      <c r="G30" s="52"/>
      <c r="H30" s="52"/>
      <c r="I30" s="53"/>
      <c r="J30" s="53"/>
      <c r="K30" s="53"/>
    </row>
    <row r="31" spans="1:11" ht="13.5" thickBot="1">
      <c r="A31" s="322"/>
      <c r="B31" s="319"/>
      <c r="C31" s="320"/>
      <c r="D31" s="43" t="s">
        <v>656</v>
      </c>
      <c r="E31" s="51">
        <f>F31+G31+H31+I31+J31+K31</f>
        <v>543.6</v>
      </c>
      <c r="F31" s="51"/>
      <c r="G31" s="51"/>
      <c r="H31" s="51">
        <f>Программная!F39</f>
        <v>543.6</v>
      </c>
      <c r="I31" s="51">
        <f>Программная!G39</f>
        <v>0</v>
      </c>
      <c r="J31" s="51">
        <f>Программная!H39</f>
        <v>0</v>
      </c>
      <c r="K31" s="51">
        <f>J31</f>
        <v>0</v>
      </c>
    </row>
    <row r="32" spans="1:11" ht="26.25" thickBot="1">
      <c r="A32" s="323"/>
      <c r="B32" s="319"/>
      <c r="C32" s="320"/>
      <c r="D32" s="43" t="s">
        <v>657</v>
      </c>
      <c r="E32" s="51">
        <f>F32+G32+H32+I32+J32+K32</f>
        <v>0</v>
      </c>
      <c r="F32" s="51"/>
      <c r="G32" s="52"/>
      <c r="H32" s="52"/>
      <c r="I32" s="53"/>
      <c r="J32" s="53"/>
      <c r="K32" s="53"/>
    </row>
    <row r="33" spans="1:11" ht="17.25" customHeight="1" thickBot="1">
      <c r="A33" s="321" t="s">
        <v>666</v>
      </c>
      <c r="B33" s="319" t="s">
        <v>667</v>
      </c>
      <c r="C33" s="320" t="s">
        <v>685</v>
      </c>
      <c r="D33" s="43" t="s">
        <v>652</v>
      </c>
      <c r="E33" s="51">
        <f>E34+E35+E36+E37</f>
        <v>1405.4810000000002</v>
      </c>
      <c r="F33" s="51">
        <f t="shared" ref="F33:K33" si="7">F34+F35+F36+F37</f>
        <v>0</v>
      </c>
      <c r="G33" s="51">
        <f t="shared" si="7"/>
        <v>0</v>
      </c>
      <c r="H33" s="51">
        <f t="shared" si="7"/>
        <v>315.28100000000001</v>
      </c>
      <c r="I33" s="51">
        <f t="shared" si="7"/>
        <v>363.4</v>
      </c>
      <c r="J33" s="51">
        <f t="shared" si="7"/>
        <v>363.4</v>
      </c>
      <c r="K33" s="51">
        <f t="shared" si="7"/>
        <v>363.4</v>
      </c>
    </row>
    <row r="34" spans="1:11" ht="26.25" thickBot="1">
      <c r="A34" s="322"/>
      <c r="B34" s="319"/>
      <c r="C34" s="320"/>
      <c r="D34" s="43" t="s">
        <v>654</v>
      </c>
      <c r="E34" s="51">
        <f>F34+G34+H34+I34+J34+K34</f>
        <v>0</v>
      </c>
      <c r="F34" s="51"/>
      <c r="G34" s="52"/>
      <c r="H34" s="52"/>
      <c r="I34" s="53"/>
      <c r="J34" s="53"/>
      <c r="K34" s="53"/>
    </row>
    <row r="35" spans="1:11" ht="13.5" thickBot="1">
      <c r="A35" s="322"/>
      <c r="B35" s="319"/>
      <c r="C35" s="320"/>
      <c r="D35" s="43" t="s">
        <v>655</v>
      </c>
      <c r="E35" s="51">
        <f>F35+G35+H35+I35+J35+K35</f>
        <v>0</v>
      </c>
      <c r="F35" s="51"/>
      <c r="G35" s="52"/>
      <c r="H35" s="52"/>
      <c r="I35" s="53"/>
      <c r="J35" s="53"/>
      <c r="K35" s="53"/>
    </row>
    <row r="36" spans="1:11" ht="13.5" thickBot="1">
      <c r="A36" s="322"/>
      <c r="B36" s="319"/>
      <c r="C36" s="320"/>
      <c r="D36" s="43" t="s">
        <v>656</v>
      </c>
      <c r="E36" s="51">
        <f>F36+G36+H36+I36+J36+K36</f>
        <v>1405.4810000000002</v>
      </c>
      <c r="F36" s="51"/>
      <c r="G36" s="51"/>
      <c r="H36" s="51">
        <f>Программная!F49</f>
        <v>315.28100000000001</v>
      </c>
      <c r="I36" s="51">
        <f>Программная!G49</f>
        <v>363.4</v>
      </c>
      <c r="J36" s="51">
        <f>Программная!H49</f>
        <v>363.4</v>
      </c>
      <c r="K36" s="51">
        <f>J36</f>
        <v>363.4</v>
      </c>
    </row>
    <row r="37" spans="1:11" ht="26.25" thickBot="1">
      <c r="A37" s="323"/>
      <c r="B37" s="319"/>
      <c r="C37" s="320"/>
      <c r="D37" s="43" t="s">
        <v>657</v>
      </c>
      <c r="E37" s="51">
        <f>F37+G37+H37+I37+J37+K37</f>
        <v>0</v>
      </c>
      <c r="F37" s="51"/>
      <c r="G37" s="52"/>
      <c r="H37" s="52"/>
      <c r="I37" s="53"/>
      <c r="J37" s="53"/>
      <c r="K37" s="53"/>
    </row>
    <row r="38" spans="1:11" ht="17.25" customHeight="1" thickBot="1">
      <c r="A38" s="318" t="s">
        <v>668</v>
      </c>
      <c r="B38" s="319" t="s">
        <v>669</v>
      </c>
      <c r="C38" s="320" t="s">
        <v>685</v>
      </c>
      <c r="D38" s="43" t="s">
        <v>652</v>
      </c>
      <c r="E38" s="50">
        <f>E43+E48</f>
        <v>706.8</v>
      </c>
      <c r="F38" s="50">
        <f t="shared" ref="F38:K38" si="8">F43+F48</f>
        <v>0</v>
      </c>
      <c r="G38" s="50">
        <f t="shared" si="8"/>
        <v>0</v>
      </c>
      <c r="H38" s="50">
        <f t="shared" si="8"/>
        <v>706.8</v>
      </c>
      <c r="I38" s="50">
        <f t="shared" si="8"/>
        <v>0</v>
      </c>
      <c r="J38" s="50">
        <f t="shared" si="8"/>
        <v>0</v>
      </c>
      <c r="K38" s="50">
        <f t="shared" si="8"/>
        <v>0</v>
      </c>
    </row>
    <row r="39" spans="1:11" ht="26.25" thickBot="1">
      <c r="A39" s="318"/>
      <c r="B39" s="319"/>
      <c r="C39" s="320"/>
      <c r="D39" s="43" t="s">
        <v>654</v>
      </c>
      <c r="E39" s="50">
        <f t="shared" ref="E39:K42" si="9">E44+E49</f>
        <v>0</v>
      </c>
      <c r="F39" s="50">
        <f t="shared" si="9"/>
        <v>0</v>
      </c>
      <c r="G39" s="50">
        <f t="shared" si="9"/>
        <v>0</v>
      </c>
      <c r="H39" s="50">
        <f t="shared" si="9"/>
        <v>0</v>
      </c>
      <c r="I39" s="50">
        <f t="shared" si="9"/>
        <v>0</v>
      </c>
      <c r="J39" s="50">
        <f t="shared" si="9"/>
        <v>0</v>
      </c>
      <c r="K39" s="50">
        <f t="shared" si="9"/>
        <v>0</v>
      </c>
    </row>
    <row r="40" spans="1:11" ht="13.5" thickBot="1">
      <c r="A40" s="318"/>
      <c r="B40" s="319"/>
      <c r="C40" s="320"/>
      <c r="D40" s="43" t="s">
        <v>655</v>
      </c>
      <c r="E40" s="50">
        <f t="shared" si="9"/>
        <v>0</v>
      </c>
      <c r="F40" s="50">
        <f t="shared" si="9"/>
        <v>0</v>
      </c>
      <c r="G40" s="50">
        <f t="shared" si="9"/>
        <v>0</v>
      </c>
      <c r="H40" s="50">
        <f t="shared" si="9"/>
        <v>0</v>
      </c>
      <c r="I40" s="50">
        <f t="shared" si="9"/>
        <v>0</v>
      </c>
      <c r="J40" s="50">
        <f t="shared" si="9"/>
        <v>0</v>
      </c>
      <c r="K40" s="50">
        <f t="shared" si="9"/>
        <v>0</v>
      </c>
    </row>
    <row r="41" spans="1:11" ht="13.5" thickBot="1">
      <c r="A41" s="318"/>
      <c r="B41" s="319"/>
      <c r="C41" s="320"/>
      <c r="D41" s="43" t="s">
        <v>656</v>
      </c>
      <c r="E41" s="50">
        <f t="shared" si="9"/>
        <v>706.8</v>
      </c>
      <c r="F41" s="50">
        <f t="shared" si="9"/>
        <v>0</v>
      </c>
      <c r="G41" s="50">
        <f t="shared" si="9"/>
        <v>0</v>
      </c>
      <c r="H41" s="50">
        <f t="shared" si="9"/>
        <v>706.8</v>
      </c>
      <c r="I41" s="50">
        <f t="shared" si="9"/>
        <v>0</v>
      </c>
      <c r="J41" s="50">
        <f t="shared" si="9"/>
        <v>0</v>
      </c>
      <c r="K41" s="50">
        <f t="shared" si="9"/>
        <v>0</v>
      </c>
    </row>
    <row r="42" spans="1:11" ht="26.25" thickBot="1">
      <c r="A42" s="318"/>
      <c r="B42" s="319"/>
      <c r="C42" s="320"/>
      <c r="D42" s="43" t="s">
        <v>657</v>
      </c>
      <c r="E42" s="50">
        <f t="shared" si="9"/>
        <v>0</v>
      </c>
      <c r="F42" s="50">
        <f t="shared" si="9"/>
        <v>0</v>
      </c>
      <c r="G42" s="50">
        <f t="shared" si="9"/>
        <v>0</v>
      </c>
      <c r="H42" s="50">
        <f t="shared" si="9"/>
        <v>0</v>
      </c>
      <c r="I42" s="50">
        <f t="shared" si="9"/>
        <v>0</v>
      </c>
      <c r="J42" s="50">
        <f t="shared" si="9"/>
        <v>0</v>
      </c>
      <c r="K42" s="50">
        <f t="shared" si="9"/>
        <v>0</v>
      </c>
    </row>
    <row r="43" spans="1:11" ht="17.25" customHeight="1" thickBot="1">
      <c r="A43" s="318" t="s">
        <v>670</v>
      </c>
      <c r="B43" s="321" t="s">
        <v>684</v>
      </c>
      <c r="C43" s="320" t="s">
        <v>685</v>
      </c>
      <c r="D43" s="43" t="s">
        <v>652</v>
      </c>
      <c r="E43" s="51">
        <f>E44+E45+E46+E47</f>
        <v>706.8</v>
      </c>
      <c r="F43" s="51">
        <f t="shared" ref="F43:K43" si="10">F44+F45+F46+F47</f>
        <v>0</v>
      </c>
      <c r="G43" s="51">
        <f t="shared" si="10"/>
        <v>0</v>
      </c>
      <c r="H43" s="51">
        <f t="shared" si="10"/>
        <v>706.8</v>
      </c>
      <c r="I43" s="51">
        <f t="shared" si="10"/>
        <v>0</v>
      </c>
      <c r="J43" s="51">
        <f t="shared" si="10"/>
        <v>0</v>
      </c>
      <c r="K43" s="51">
        <f t="shared" si="10"/>
        <v>0</v>
      </c>
    </row>
    <row r="44" spans="1:11" ht="26.25" thickBot="1">
      <c r="A44" s="318"/>
      <c r="B44" s="322"/>
      <c r="C44" s="320"/>
      <c r="D44" s="43" t="s">
        <v>654</v>
      </c>
      <c r="E44" s="51">
        <f>F44+G44+H44+I44+J44+K44</f>
        <v>0</v>
      </c>
      <c r="F44" s="51"/>
      <c r="G44" s="52"/>
      <c r="H44" s="52"/>
      <c r="I44" s="53"/>
      <c r="J44" s="53"/>
      <c r="K44" s="53"/>
    </row>
    <row r="45" spans="1:11" ht="13.5" thickBot="1">
      <c r="A45" s="318"/>
      <c r="B45" s="322"/>
      <c r="C45" s="320"/>
      <c r="D45" s="43" t="s">
        <v>655</v>
      </c>
      <c r="E45" s="51">
        <f>F45+G45+H45+I45+J45+K45</f>
        <v>0</v>
      </c>
      <c r="F45" s="51"/>
      <c r="G45" s="52"/>
      <c r="H45" s="52"/>
      <c r="I45" s="53"/>
      <c r="J45" s="53"/>
      <c r="K45" s="53"/>
    </row>
    <row r="46" spans="1:11" ht="13.5" thickBot="1">
      <c r="A46" s="318"/>
      <c r="B46" s="322"/>
      <c r="C46" s="320"/>
      <c r="D46" s="43" t="s">
        <v>656</v>
      </c>
      <c r="E46" s="51">
        <f>F46+G46+H46+I46+J46+K46</f>
        <v>706.8</v>
      </c>
      <c r="F46" s="51"/>
      <c r="G46" s="51"/>
      <c r="H46" s="51">
        <f>Программная!F69</f>
        <v>706.8</v>
      </c>
      <c r="I46" s="51">
        <f>Программная!G69</f>
        <v>0</v>
      </c>
      <c r="J46" s="51">
        <f>Программная!H69</f>
        <v>0</v>
      </c>
      <c r="K46" s="53">
        <f>J46</f>
        <v>0</v>
      </c>
    </row>
    <row r="47" spans="1:11" ht="26.25" thickBot="1">
      <c r="A47" s="318"/>
      <c r="B47" s="323"/>
      <c r="C47" s="320"/>
      <c r="D47" s="43" t="s">
        <v>657</v>
      </c>
      <c r="E47" s="51">
        <f>F47+G47+H47+I47+J47+K47</f>
        <v>0</v>
      </c>
      <c r="F47" s="51"/>
      <c r="G47" s="52"/>
      <c r="H47" s="52"/>
      <c r="I47" s="53"/>
      <c r="J47" s="53"/>
      <c r="K47" s="53"/>
    </row>
    <row r="48" spans="1:11" ht="17.25" customHeight="1" thickBot="1">
      <c r="A48" s="321" t="s">
        <v>671</v>
      </c>
      <c r="B48" s="321" t="s">
        <v>643</v>
      </c>
      <c r="C48" s="320" t="s">
        <v>685</v>
      </c>
      <c r="D48" s="43" t="s">
        <v>652</v>
      </c>
      <c r="E48" s="51">
        <f>E49+E50+E51+E52</f>
        <v>0</v>
      </c>
      <c r="F48" s="51">
        <f t="shared" ref="F48:K48" si="11">F49+F50+F51+F52</f>
        <v>0</v>
      </c>
      <c r="G48" s="51">
        <f t="shared" si="11"/>
        <v>0</v>
      </c>
      <c r="H48" s="51">
        <f t="shared" si="11"/>
        <v>0</v>
      </c>
      <c r="I48" s="51">
        <f t="shared" si="11"/>
        <v>0</v>
      </c>
      <c r="J48" s="51">
        <f t="shared" si="11"/>
        <v>0</v>
      </c>
      <c r="K48" s="51">
        <f t="shared" si="11"/>
        <v>0</v>
      </c>
    </row>
    <row r="49" spans="1:11" ht="26.25" thickBot="1">
      <c r="A49" s="322"/>
      <c r="B49" s="322"/>
      <c r="C49" s="320"/>
      <c r="D49" s="43" t="s">
        <v>654</v>
      </c>
      <c r="E49" s="51">
        <f>F49+G49+H49+I49+J49+K49</f>
        <v>0</v>
      </c>
      <c r="F49" s="51"/>
      <c r="G49" s="52"/>
      <c r="H49" s="52"/>
      <c r="I49" s="53"/>
      <c r="J49" s="53"/>
      <c r="K49" s="53"/>
    </row>
    <row r="50" spans="1:11" ht="13.5" thickBot="1">
      <c r="A50" s="322"/>
      <c r="B50" s="322"/>
      <c r="C50" s="320"/>
      <c r="D50" s="43" t="s">
        <v>655</v>
      </c>
      <c r="E50" s="51">
        <f>F50+G50+H50+I50+J50+K50</f>
        <v>0</v>
      </c>
      <c r="F50" s="51"/>
      <c r="G50" s="52"/>
      <c r="H50" s="52"/>
      <c r="I50" s="53"/>
      <c r="J50" s="53"/>
      <c r="K50" s="53"/>
    </row>
    <row r="51" spans="1:11" ht="13.5" thickBot="1">
      <c r="A51" s="322"/>
      <c r="B51" s="322"/>
      <c r="C51" s="320"/>
      <c r="D51" s="43" t="s">
        <v>656</v>
      </c>
      <c r="E51" s="51">
        <f>F51+G51+H51+I51+J51+K51</f>
        <v>0</v>
      </c>
      <c r="F51" s="51"/>
      <c r="G51" s="51"/>
      <c r="H51" s="51">
        <f>Программная!F77</f>
        <v>0</v>
      </c>
      <c r="I51" s="51">
        <f>Программная!G77</f>
        <v>0</v>
      </c>
      <c r="J51" s="51">
        <f>Программная!H77</f>
        <v>0</v>
      </c>
      <c r="K51" s="53">
        <f>J51</f>
        <v>0</v>
      </c>
    </row>
    <row r="52" spans="1:11" ht="26.25" thickBot="1">
      <c r="A52" s="323"/>
      <c r="B52" s="323"/>
      <c r="C52" s="320"/>
      <c r="D52" s="43" t="s">
        <v>657</v>
      </c>
      <c r="E52" s="51">
        <f>F52+G52+H52+I52+J52+K52</f>
        <v>0</v>
      </c>
      <c r="F52" s="51"/>
      <c r="G52" s="52"/>
      <c r="H52" s="52"/>
      <c r="I52" s="53"/>
      <c r="J52" s="53"/>
      <c r="K52" s="53"/>
    </row>
    <row r="53" spans="1:11" ht="17.25" customHeight="1" thickBot="1">
      <c r="A53" s="318" t="s">
        <v>672</v>
      </c>
      <c r="B53" s="319" t="s">
        <v>673</v>
      </c>
      <c r="C53" s="320" t="s">
        <v>685</v>
      </c>
      <c r="D53" s="43" t="s">
        <v>652</v>
      </c>
      <c r="E53" s="50">
        <f>E58+E63</f>
        <v>26026.421999999999</v>
      </c>
      <c r="F53" s="50">
        <f t="shared" ref="F53:K53" si="12">F58+F63</f>
        <v>0</v>
      </c>
      <c r="G53" s="50">
        <f t="shared" si="12"/>
        <v>0</v>
      </c>
      <c r="H53" s="50">
        <f t="shared" si="12"/>
        <v>16631.544750000001</v>
      </c>
      <c r="I53" s="50">
        <f t="shared" si="12"/>
        <v>1618.0257499999998</v>
      </c>
      <c r="J53" s="50">
        <f t="shared" si="12"/>
        <v>3888.4257499999999</v>
      </c>
      <c r="K53" s="50">
        <f t="shared" si="12"/>
        <v>3888.4257499999999</v>
      </c>
    </row>
    <row r="54" spans="1:11" ht="26.25" thickBot="1">
      <c r="A54" s="318"/>
      <c r="B54" s="319"/>
      <c r="C54" s="320"/>
      <c r="D54" s="43" t="s">
        <v>654</v>
      </c>
      <c r="E54" s="50">
        <f t="shared" ref="E54:K57" si="13">E59+E64</f>
        <v>0</v>
      </c>
      <c r="F54" s="50">
        <f t="shared" si="13"/>
        <v>0</v>
      </c>
      <c r="G54" s="50">
        <f t="shared" si="13"/>
        <v>0</v>
      </c>
      <c r="H54" s="50">
        <f t="shared" si="13"/>
        <v>0</v>
      </c>
      <c r="I54" s="50">
        <f t="shared" si="13"/>
        <v>0</v>
      </c>
      <c r="J54" s="50">
        <f t="shared" si="13"/>
        <v>0</v>
      </c>
      <c r="K54" s="50">
        <f t="shared" si="13"/>
        <v>0</v>
      </c>
    </row>
    <row r="55" spans="1:11" ht="13.5" thickBot="1">
      <c r="A55" s="318"/>
      <c r="B55" s="319"/>
      <c r="C55" s="320"/>
      <c r="D55" s="43" t="s">
        <v>655</v>
      </c>
      <c r="E55" s="50">
        <f t="shared" si="13"/>
        <v>0</v>
      </c>
      <c r="F55" s="50">
        <f t="shared" si="13"/>
        <v>0</v>
      </c>
      <c r="G55" s="50">
        <f t="shared" si="13"/>
        <v>0</v>
      </c>
      <c r="H55" s="50">
        <f t="shared" si="13"/>
        <v>0</v>
      </c>
      <c r="I55" s="50">
        <f t="shared" si="13"/>
        <v>0</v>
      </c>
      <c r="J55" s="50">
        <f t="shared" si="13"/>
        <v>0</v>
      </c>
      <c r="K55" s="50">
        <f t="shared" si="13"/>
        <v>0</v>
      </c>
    </row>
    <row r="56" spans="1:11" ht="13.5" thickBot="1">
      <c r="A56" s="318"/>
      <c r="B56" s="319"/>
      <c r="C56" s="320"/>
      <c r="D56" s="43" t="s">
        <v>656</v>
      </c>
      <c r="E56" s="50">
        <f t="shared" si="13"/>
        <v>26026.421999999999</v>
      </c>
      <c r="F56" s="50">
        <f t="shared" si="13"/>
        <v>0</v>
      </c>
      <c r="G56" s="50">
        <f t="shared" si="13"/>
        <v>0</v>
      </c>
      <c r="H56" s="50">
        <f t="shared" si="13"/>
        <v>16631.544750000001</v>
      </c>
      <c r="I56" s="50">
        <f t="shared" si="13"/>
        <v>1618.0257499999998</v>
      </c>
      <c r="J56" s="50">
        <f t="shared" si="13"/>
        <v>3888.4257499999999</v>
      </c>
      <c r="K56" s="50">
        <f t="shared" si="13"/>
        <v>3888.4257499999999</v>
      </c>
    </row>
    <row r="57" spans="1:11" ht="26.25" thickBot="1">
      <c r="A57" s="318"/>
      <c r="B57" s="319"/>
      <c r="C57" s="320"/>
      <c r="D57" s="43" t="s">
        <v>657</v>
      </c>
      <c r="E57" s="50">
        <f t="shared" si="13"/>
        <v>0</v>
      </c>
      <c r="F57" s="50">
        <f t="shared" si="13"/>
        <v>0</v>
      </c>
      <c r="G57" s="50">
        <f t="shared" si="13"/>
        <v>0</v>
      </c>
      <c r="H57" s="50">
        <f t="shared" si="13"/>
        <v>0</v>
      </c>
      <c r="I57" s="50">
        <f t="shared" si="13"/>
        <v>0</v>
      </c>
      <c r="J57" s="50">
        <f t="shared" si="13"/>
        <v>0</v>
      </c>
      <c r="K57" s="50">
        <f t="shared" si="13"/>
        <v>0</v>
      </c>
    </row>
    <row r="58" spans="1:11" ht="17.25" customHeight="1" thickBot="1">
      <c r="A58" s="318" t="s">
        <v>674</v>
      </c>
      <c r="B58" s="319" t="s">
        <v>675</v>
      </c>
      <c r="C58" s="320" t="s">
        <v>685</v>
      </c>
      <c r="D58" s="43" t="s">
        <v>652</v>
      </c>
      <c r="E58" s="51">
        <f>E59+E60+E61+E62</f>
        <v>15212.9</v>
      </c>
      <c r="F58" s="51">
        <f t="shared" ref="F58:K58" si="14">F59+F60+F61+F62</f>
        <v>0</v>
      </c>
      <c r="G58" s="51">
        <f t="shared" si="14"/>
        <v>0</v>
      </c>
      <c r="H58" s="51">
        <f t="shared" si="14"/>
        <v>15212.9</v>
      </c>
      <c r="I58" s="51">
        <f t="shared" si="14"/>
        <v>0</v>
      </c>
      <c r="J58" s="51">
        <f t="shared" si="14"/>
        <v>0</v>
      </c>
      <c r="K58" s="51">
        <f t="shared" si="14"/>
        <v>0</v>
      </c>
    </row>
    <row r="59" spans="1:11" ht="26.25" thickBot="1">
      <c r="A59" s="318"/>
      <c r="B59" s="319"/>
      <c r="C59" s="320"/>
      <c r="D59" s="43" t="s">
        <v>654</v>
      </c>
      <c r="E59" s="51">
        <f>F59+G59+H59+I59+J59+K59</f>
        <v>0</v>
      </c>
      <c r="F59" s="51"/>
      <c r="G59" s="52"/>
      <c r="H59" s="52"/>
      <c r="I59" s="53"/>
      <c r="J59" s="53"/>
      <c r="K59" s="53"/>
    </row>
    <row r="60" spans="1:11" ht="13.5" thickBot="1">
      <c r="A60" s="318"/>
      <c r="B60" s="319"/>
      <c r="C60" s="320"/>
      <c r="D60" s="43" t="s">
        <v>655</v>
      </c>
      <c r="E60" s="51">
        <f>F60+G60+H60+I60+J60+K60</f>
        <v>0</v>
      </c>
      <c r="F60" s="51"/>
      <c r="G60" s="52"/>
      <c r="H60" s="52"/>
      <c r="I60" s="53"/>
      <c r="J60" s="53"/>
      <c r="K60" s="53"/>
    </row>
    <row r="61" spans="1:11" ht="13.5" thickBot="1">
      <c r="A61" s="318"/>
      <c r="B61" s="319"/>
      <c r="C61" s="320"/>
      <c r="D61" s="43" t="s">
        <v>656</v>
      </c>
      <c r="E61" s="51">
        <f>F61+G61+H61+I61+J61+K61</f>
        <v>15212.9</v>
      </c>
      <c r="F61" s="51"/>
      <c r="G61" s="51"/>
      <c r="H61" s="51">
        <f>Программная!F81</f>
        <v>15212.9</v>
      </c>
      <c r="I61" s="51">
        <f>Программная!G81</f>
        <v>0</v>
      </c>
      <c r="J61" s="51">
        <f>Программная!H81</f>
        <v>0</v>
      </c>
      <c r="K61" s="51">
        <f>J61</f>
        <v>0</v>
      </c>
    </row>
    <row r="62" spans="1:11" ht="26.25" thickBot="1">
      <c r="A62" s="318"/>
      <c r="B62" s="319"/>
      <c r="C62" s="320"/>
      <c r="D62" s="43" t="s">
        <v>657</v>
      </c>
      <c r="E62" s="51">
        <f>F62+G62+H62+I62+J62+K62</f>
        <v>0</v>
      </c>
      <c r="F62" s="51"/>
      <c r="G62" s="52"/>
      <c r="H62" s="52"/>
      <c r="I62" s="53"/>
      <c r="J62" s="53"/>
      <c r="K62" s="53"/>
    </row>
    <row r="63" spans="1:11" ht="17.25" customHeight="1" thickBot="1">
      <c r="A63" s="321" t="s">
        <v>676</v>
      </c>
      <c r="B63" s="319" t="s">
        <v>677</v>
      </c>
      <c r="C63" s="320" t="s">
        <v>685</v>
      </c>
      <c r="D63" s="43" t="s">
        <v>652</v>
      </c>
      <c r="E63" s="51">
        <f>E64+E65+E66+E67</f>
        <v>10813.521999999999</v>
      </c>
      <c r="F63" s="51">
        <f t="shared" ref="F63:K63" si="15">F64+F65+F66+F67</f>
        <v>0</v>
      </c>
      <c r="G63" s="51">
        <f t="shared" si="15"/>
        <v>0</v>
      </c>
      <c r="H63" s="51">
        <f t="shared" si="15"/>
        <v>1418.6447499999999</v>
      </c>
      <c r="I63" s="51">
        <f t="shared" si="15"/>
        <v>1618.0257499999998</v>
      </c>
      <c r="J63" s="51">
        <f t="shared" si="15"/>
        <v>3888.4257499999999</v>
      </c>
      <c r="K63" s="51">
        <f t="shared" si="15"/>
        <v>3888.4257499999999</v>
      </c>
    </row>
    <row r="64" spans="1:11" ht="26.25" thickBot="1">
      <c r="A64" s="322"/>
      <c r="B64" s="319"/>
      <c r="C64" s="320"/>
      <c r="D64" s="43" t="s">
        <v>654</v>
      </c>
      <c r="E64" s="51">
        <f>F64+G64+H64+I64+J64+K64</f>
        <v>0</v>
      </c>
      <c r="F64" s="51"/>
      <c r="G64" s="52"/>
      <c r="H64" s="52"/>
      <c r="I64" s="53"/>
      <c r="J64" s="53"/>
      <c r="K64" s="53"/>
    </row>
    <row r="65" spans="1:11" ht="13.5" thickBot="1">
      <c r="A65" s="322"/>
      <c r="B65" s="319"/>
      <c r="C65" s="320"/>
      <c r="D65" s="43" t="s">
        <v>655</v>
      </c>
      <c r="E65" s="51">
        <f>F65+G65+H65+I65+J65+K65</f>
        <v>0</v>
      </c>
      <c r="F65" s="51"/>
      <c r="G65" s="52"/>
      <c r="H65" s="52"/>
      <c r="I65" s="53"/>
      <c r="J65" s="53"/>
      <c r="K65" s="53"/>
    </row>
    <row r="66" spans="1:11" ht="13.5" thickBot="1">
      <c r="A66" s="322"/>
      <c r="B66" s="319"/>
      <c r="C66" s="320"/>
      <c r="D66" s="43" t="s">
        <v>656</v>
      </c>
      <c r="E66" s="51">
        <f>F66+G66+H66+I66+J66+K66</f>
        <v>10813.521999999999</v>
      </c>
      <c r="F66" s="51"/>
      <c r="G66" s="51"/>
      <c r="H66" s="51">
        <f>Программная!F102</f>
        <v>1418.6447499999999</v>
      </c>
      <c r="I66" s="51">
        <f>Программная!G102</f>
        <v>1618.0257499999998</v>
      </c>
      <c r="J66" s="51">
        <f>Программная!H102</f>
        <v>3888.4257499999999</v>
      </c>
      <c r="K66" s="51">
        <f>J66</f>
        <v>3888.4257499999999</v>
      </c>
    </row>
    <row r="67" spans="1:11" ht="26.25" thickBot="1">
      <c r="A67" s="323"/>
      <c r="B67" s="319"/>
      <c r="C67" s="320"/>
      <c r="D67" s="43" t="s">
        <v>657</v>
      </c>
      <c r="E67" s="51">
        <f>F67+G67+H67+I67+J67+K67</f>
        <v>0</v>
      </c>
      <c r="F67" s="51"/>
      <c r="G67" s="52"/>
      <c r="H67" s="52"/>
      <c r="I67" s="53"/>
      <c r="J67" s="53"/>
      <c r="K67" s="53"/>
    </row>
    <row r="68" spans="1:11" ht="17.25" customHeight="1" thickBot="1">
      <c r="A68" s="318" t="s">
        <v>678</v>
      </c>
      <c r="B68" s="319" t="s">
        <v>679</v>
      </c>
      <c r="C68" s="320" t="s">
        <v>685</v>
      </c>
      <c r="D68" s="43" t="s">
        <v>652</v>
      </c>
      <c r="E68" s="50">
        <f>E73+E78</f>
        <v>1913.0129999999999</v>
      </c>
      <c r="F68" s="50">
        <f t="shared" ref="F68:K68" si="16">F73+F78</f>
        <v>0</v>
      </c>
      <c r="G68" s="50">
        <f t="shared" si="16"/>
        <v>0</v>
      </c>
      <c r="H68" s="50">
        <f t="shared" si="16"/>
        <v>1183.1032499999999</v>
      </c>
      <c r="I68" s="50">
        <f t="shared" si="16"/>
        <v>243.30324999999999</v>
      </c>
      <c r="J68" s="50">
        <f t="shared" si="16"/>
        <v>243.30324999999999</v>
      </c>
      <c r="K68" s="50">
        <f t="shared" si="16"/>
        <v>243.30324999999999</v>
      </c>
    </row>
    <row r="69" spans="1:11" ht="26.25" thickBot="1">
      <c r="A69" s="318"/>
      <c r="B69" s="319"/>
      <c r="C69" s="320"/>
      <c r="D69" s="43" t="s">
        <v>654</v>
      </c>
      <c r="E69" s="50">
        <f t="shared" ref="E69:K72" si="17">E74+E79</f>
        <v>0</v>
      </c>
      <c r="F69" s="50">
        <f t="shared" si="17"/>
        <v>0</v>
      </c>
      <c r="G69" s="50">
        <f t="shared" si="17"/>
        <v>0</v>
      </c>
      <c r="H69" s="50">
        <f t="shared" si="17"/>
        <v>0</v>
      </c>
      <c r="I69" s="50">
        <f t="shared" si="17"/>
        <v>0</v>
      </c>
      <c r="J69" s="50">
        <f t="shared" si="17"/>
        <v>0</v>
      </c>
      <c r="K69" s="50">
        <f t="shared" si="17"/>
        <v>0</v>
      </c>
    </row>
    <row r="70" spans="1:11" ht="13.5" thickBot="1">
      <c r="A70" s="318"/>
      <c r="B70" s="319"/>
      <c r="C70" s="320"/>
      <c r="D70" s="43" t="s">
        <v>655</v>
      </c>
      <c r="E70" s="50">
        <f t="shared" si="17"/>
        <v>0</v>
      </c>
      <c r="F70" s="50">
        <f t="shared" si="17"/>
        <v>0</v>
      </c>
      <c r="G70" s="50">
        <f t="shared" si="17"/>
        <v>0</v>
      </c>
      <c r="H70" s="50">
        <f t="shared" si="17"/>
        <v>0</v>
      </c>
      <c r="I70" s="50">
        <f t="shared" si="17"/>
        <v>0</v>
      </c>
      <c r="J70" s="50">
        <f t="shared" si="17"/>
        <v>0</v>
      </c>
      <c r="K70" s="50">
        <f t="shared" si="17"/>
        <v>0</v>
      </c>
    </row>
    <row r="71" spans="1:11" ht="13.5" thickBot="1">
      <c r="A71" s="318"/>
      <c r="B71" s="319"/>
      <c r="C71" s="320"/>
      <c r="D71" s="43" t="s">
        <v>656</v>
      </c>
      <c r="E71" s="50">
        <f t="shared" si="17"/>
        <v>1913.0129999999999</v>
      </c>
      <c r="F71" s="50">
        <f t="shared" si="17"/>
        <v>0</v>
      </c>
      <c r="G71" s="50">
        <f t="shared" si="17"/>
        <v>0</v>
      </c>
      <c r="H71" s="50">
        <f t="shared" si="17"/>
        <v>1183.1032499999999</v>
      </c>
      <c r="I71" s="50">
        <f t="shared" si="17"/>
        <v>243.30324999999999</v>
      </c>
      <c r="J71" s="50">
        <f t="shared" si="17"/>
        <v>243.30324999999999</v>
      </c>
      <c r="K71" s="50">
        <f t="shared" si="17"/>
        <v>243.30324999999999</v>
      </c>
    </row>
    <row r="72" spans="1:11" ht="26.25" thickBot="1">
      <c r="A72" s="318"/>
      <c r="B72" s="319"/>
      <c r="C72" s="320"/>
      <c r="D72" s="43" t="s">
        <v>657</v>
      </c>
      <c r="E72" s="50">
        <f t="shared" si="17"/>
        <v>0</v>
      </c>
      <c r="F72" s="50">
        <f t="shared" si="17"/>
        <v>0</v>
      </c>
      <c r="G72" s="50">
        <f t="shared" si="17"/>
        <v>0</v>
      </c>
      <c r="H72" s="50">
        <f t="shared" si="17"/>
        <v>0</v>
      </c>
      <c r="I72" s="50">
        <f t="shared" si="17"/>
        <v>0</v>
      </c>
      <c r="J72" s="50">
        <f t="shared" si="17"/>
        <v>0</v>
      </c>
      <c r="K72" s="50">
        <f t="shared" si="17"/>
        <v>0</v>
      </c>
    </row>
    <row r="73" spans="1:11" ht="17.25" customHeight="1" thickBot="1">
      <c r="A73" s="318" t="s">
        <v>680</v>
      </c>
      <c r="B73" s="319" t="s">
        <v>681</v>
      </c>
      <c r="C73" s="320" t="s">
        <v>685</v>
      </c>
      <c r="D73" s="43" t="s">
        <v>652</v>
      </c>
      <c r="E73" s="51">
        <f>E74+E75+E76+E77</f>
        <v>1447.8</v>
      </c>
      <c r="F73" s="51">
        <f t="shared" ref="F73:K73" si="18">F74+F75+F76+F77</f>
        <v>0</v>
      </c>
      <c r="G73" s="51">
        <f t="shared" si="18"/>
        <v>0</v>
      </c>
      <c r="H73" s="51">
        <f t="shared" si="18"/>
        <v>1066.8</v>
      </c>
      <c r="I73" s="51">
        <f t="shared" si="18"/>
        <v>127</v>
      </c>
      <c r="J73" s="51">
        <f t="shared" si="18"/>
        <v>127</v>
      </c>
      <c r="K73" s="51">
        <f t="shared" si="18"/>
        <v>127</v>
      </c>
    </row>
    <row r="74" spans="1:11" ht="26.25" thickBot="1">
      <c r="A74" s="318"/>
      <c r="B74" s="319"/>
      <c r="C74" s="320"/>
      <c r="D74" s="43" t="s">
        <v>654</v>
      </c>
      <c r="E74" s="51">
        <f>F74+G74+H74+I74+J74+K74</f>
        <v>0</v>
      </c>
      <c r="F74" s="51"/>
      <c r="G74" s="52"/>
      <c r="H74" s="52"/>
      <c r="I74" s="53"/>
      <c r="J74" s="53"/>
      <c r="K74" s="53"/>
    </row>
    <row r="75" spans="1:11" ht="13.5" thickBot="1">
      <c r="A75" s="318"/>
      <c r="B75" s="319"/>
      <c r="C75" s="320"/>
      <c r="D75" s="43" t="s">
        <v>655</v>
      </c>
      <c r="E75" s="51">
        <f>F75+G75+H75+I75+J75+K75</f>
        <v>0</v>
      </c>
      <c r="F75" s="51"/>
      <c r="G75" s="52"/>
      <c r="H75" s="52"/>
      <c r="I75" s="53"/>
      <c r="J75" s="53"/>
      <c r="K75" s="53"/>
    </row>
    <row r="76" spans="1:11" ht="13.5" thickBot="1">
      <c r="A76" s="318"/>
      <c r="B76" s="319"/>
      <c r="C76" s="320"/>
      <c r="D76" s="43" t="s">
        <v>656</v>
      </c>
      <c r="E76" s="51">
        <f>F76+G76+H76+I76+J76+K76</f>
        <v>1447.8</v>
      </c>
      <c r="F76" s="51"/>
      <c r="G76" s="51"/>
      <c r="H76" s="51">
        <f>Программная!F144</f>
        <v>1066.8</v>
      </c>
      <c r="I76" s="51">
        <f>Программная!G144</f>
        <v>127</v>
      </c>
      <c r="J76" s="51">
        <f>Программная!H144</f>
        <v>127</v>
      </c>
      <c r="K76" s="51">
        <f>J76</f>
        <v>127</v>
      </c>
    </row>
    <row r="77" spans="1:11" ht="26.25" thickBot="1">
      <c r="A77" s="318"/>
      <c r="B77" s="319"/>
      <c r="C77" s="320"/>
      <c r="D77" s="43" t="s">
        <v>657</v>
      </c>
      <c r="E77" s="51">
        <f>F77+G77+H77+I77+J77+K77</f>
        <v>0</v>
      </c>
      <c r="F77" s="51"/>
      <c r="G77" s="52"/>
      <c r="H77" s="52"/>
      <c r="I77" s="53"/>
      <c r="J77" s="53"/>
      <c r="K77" s="53"/>
    </row>
    <row r="78" spans="1:11" ht="17.25" customHeight="1" thickBot="1">
      <c r="A78" s="321" t="s">
        <v>682</v>
      </c>
      <c r="B78" s="319" t="s">
        <v>683</v>
      </c>
      <c r="C78" s="320" t="s">
        <v>685</v>
      </c>
      <c r="D78" s="43" t="s">
        <v>652</v>
      </c>
      <c r="E78" s="51">
        <f>E79+E80+E81+E82</f>
        <v>465.21300000000002</v>
      </c>
      <c r="F78" s="51">
        <f t="shared" ref="F78:K78" si="19">F79+F80+F81+F82</f>
        <v>0</v>
      </c>
      <c r="G78" s="51">
        <f t="shared" si="19"/>
        <v>0</v>
      </c>
      <c r="H78" s="51">
        <f t="shared" si="19"/>
        <v>116.30325000000001</v>
      </c>
      <c r="I78" s="51">
        <f t="shared" si="19"/>
        <v>116.30325000000001</v>
      </c>
      <c r="J78" s="51">
        <f t="shared" si="19"/>
        <v>116.30325000000001</v>
      </c>
      <c r="K78" s="51">
        <f t="shared" si="19"/>
        <v>116.30325000000001</v>
      </c>
    </row>
    <row r="79" spans="1:11" ht="26.25" thickBot="1">
      <c r="A79" s="322"/>
      <c r="B79" s="319"/>
      <c r="C79" s="320"/>
      <c r="D79" s="43" t="s">
        <v>654</v>
      </c>
      <c r="E79" s="51">
        <f>F79+G79+H79+I79+J79+K79</f>
        <v>0</v>
      </c>
      <c r="F79" s="51"/>
      <c r="G79" s="52"/>
      <c r="H79" s="52"/>
      <c r="I79" s="53"/>
      <c r="J79" s="53"/>
      <c r="K79" s="53"/>
    </row>
    <row r="80" spans="1:11" ht="13.5" thickBot="1">
      <c r="A80" s="322"/>
      <c r="B80" s="319"/>
      <c r="C80" s="320"/>
      <c r="D80" s="43" t="s">
        <v>655</v>
      </c>
      <c r="E80" s="51">
        <f>F80+G80+H80+I80+J80+K80</f>
        <v>0</v>
      </c>
      <c r="F80" s="51"/>
      <c r="G80" s="52"/>
      <c r="H80" s="52"/>
      <c r="I80" s="53"/>
      <c r="J80" s="53"/>
      <c r="K80" s="53"/>
    </row>
    <row r="81" spans="1:11" ht="13.5" thickBot="1">
      <c r="A81" s="322"/>
      <c r="B81" s="319"/>
      <c r="C81" s="320"/>
      <c r="D81" s="43" t="s">
        <v>656</v>
      </c>
      <c r="E81" s="51">
        <f>F81+G81+H81+I81+J81+K81</f>
        <v>465.21300000000002</v>
      </c>
      <c r="F81" s="51"/>
      <c r="G81" s="51"/>
      <c r="H81" s="51">
        <f>Программная!F154</f>
        <v>116.30325000000001</v>
      </c>
      <c r="I81" s="51">
        <f>Программная!G154</f>
        <v>116.30325000000001</v>
      </c>
      <c r="J81" s="51">
        <f>Программная!H154</f>
        <v>116.30325000000001</v>
      </c>
      <c r="K81" s="51">
        <f>J81</f>
        <v>116.30325000000001</v>
      </c>
    </row>
    <row r="82" spans="1:11" ht="26.25" thickBot="1">
      <c r="A82" s="323"/>
      <c r="B82" s="319"/>
      <c r="C82" s="320"/>
      <c r="D82" s="43" t="s">
        <v>657</v>
      </c>
      <c r="E82" s="51">
        <f>F82+G82+H82+I82+J82+K82</f>
        <v>0</v>
      </c>
      <c r="F82" s="51"/>
      <c r="G82" s="52"/>
      <c r="H82" s="52"/>
      <c r="I82" s="53"/>
      <c r="J82" s="53"/>
      <c r="K82" s="53"/>
    </row>
  </sheetData>
  <mergeCells count="53">
    <mergeCell ref="A78:A82"/>
    <mergeCell ref="B78:B82"/>
    <mergeCell ref="C78:C82"/>
    <mergeCell ref="A68:A72"/>
    <mergeCell ref="B68:B72"/>
    <mergeCell ref="C68:C72"/>
    <mergeCell ref="A73:A77"/>
    <mergeCell ref="B73:B77"/>
    <mergeCell ref="C73:C77"/>
    <mergeCell ref="A58:A62"/>
    <mergeCell ref="B58:B62"/>
    <mergeCell ref="C58:C62"/>
    <mergeCell ref="A63:A67"/>
    <mergeCell ref="B63:B67"/>
    <mergeCell ref="C63:C67"/>
    <mergeCell ref="A48:A52"/>
    <mergeCell ref="B48:B52"/>
    <mergeCell ref="C48:C52"/>
    <mergeCell ref="A53:A57"/>
    <mergeCell ref="B53:B57"/>
    <mergeCell ref="C53:C57"/>
    <mergeCell ref="A38:A42"/>
    <mergeCell ref="B38:B42"/>
    <mergeCell ref="C38:C42"/>
    <mergeCell ref="A43:A47"/>
    <mergeCell ref="B43:B47"/>
    <mergeCell ref="C43:C47"/>
    <mergeCell ref="A28:A32"/>
    <mergeCell ref="B28:B32"/>
    <mergeCell ref="C28:C32"/>
    <mergeCell ref="A33:A37"/>
    <mergeCell ref="B33:B37"/>
    <mergeCell ref="C33:C37"/>
    <mergeCell ref="A18:A22"/>
    <mergeCell ref="B18:B22"/>
    <mergeCell ref="C18:C22"/>
    <mergeCell ref="A23:A27"/>
    <mergeCell ref="B23:B27"/>
    <mergeCell ref="C23:C27"/>
    <mergeCell ref="A8:A12"/>
    <mergeCell ref="B8:B12"/>
    <mergeCell ref="C8:C12"/>
    <mergeCell ref="A13:A17"/>
    <mergeCell ref="B13:B17"/>
    <mergeCell ref="C13:C17"/>
    <mergeCell ref="A2:K2"/>
    <mergeCell ref="F3:G3"/>
    <mergeCell ref="A4:A6"/>
    <mergeCell ref="B4:B6"/>
    <mergeCell ref="C4:C6"/>
    <mergeCell ref="D4:K4"/>
    <mergeCell ref="D5:K5"/>
    <mergeCell ref="D6:E6"/>
  </mergeCells>
  <pageMargins left="0.70866141732283472" right="0.25" top="0.74803149606299213" bottom="0.74803149606299213" header="0.31496062992125984" footer="0.31496062992125984"/>
  <pageSetup paperSize="9" scale="75" orientation="landscape" blackAndWhite="1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80"/>
  <sheetViews>
    <sheetView zoomScale="90" zoomScaleNormal="90" workbookViewId="0">
      <selection activeCell="A11" sqref="A11:A15"/>
    </sheetView>
  </sheetViews>
  <sheetFormatPr defaultRowHeight="15"/>
  <cols>
    <col min="1" max="1" width="23.85546875" customWidth="1"/>
    <col min="2" max="3" width="10.7109375" customWidth="1"/>
    <col min="4" max="4" width="11.5703125" customWidth="1"/>
    <col min="5" max="5" width="11.85546875" customWidth="1"/>
    <col min="8" max="11" width="11.140625" customWidth="1"/>
    <col min="12" max="12" width="23.140625" customWidth="1"/>
  </cols>
  <sheetData>
    <row r="1" spans="1:12" ht="15.75">
      <c r="A1" s="324" t="s">
        <v>933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</row>
    <row r="2" spans="1:12" ht="16.5" thickBot="1">
      <c r="A2" s="324"/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</row>
    <row r="3" spans="1:12" ht="15.75" thickBot="1">
      <c r="A3" s="325" t="s">
        <v>648</v>
      </c>
      <c r="B3" s="325" t="s">
        <v>687</v>
      </c>
      <c r="C3" s="325"/>
      <c r="D3" s="325" t="s">
        <v>688</v>
      </c>
      <c r="E3" s="325"/>
      <c r="F3" s="325" t="s">
        <v>689</v>
      </c>
      <c r="G3" s="325"/>
      <c r="H3" s="325"/>
      <c r="I3" s="325"/>
      <c r="J3" s="325"/>
      <c r="K3" s="325"/>
      <c r="L3" s="325" t="s">
        <v>690</v>
      </c>
    </row>
    <row r="4" spans="1:12" ht="46.5" customHeight="1" thickBot="1">
      <c r="A4" s="325"/>
      <c r="B4" s="43" t="s">
        <v>691</v>
      </c>
      <c r="C4" s="45" t="s">
        <v>692</v>
      </c>
      <c r="D4" s="325"/>
      <c r="E4" s="325"/>
      <c r="F4" s="38">
        <v>2023</v>
      </c>
      <c r="G4" s="38">
        <v>2024</v>
      </c>
      <c r="H4" s="38">
        <v>2025</v>
      </c>
      <c r="I4" s="38">
        <v>2026</v>
      </c>
      <c r="J4" s="38">
        <v>2027</v>
      </c>
      <c r="K4" s="38">
        <v>2028</v>
      </c>
      <c r="L4" s="325"/>
    </row>
    <row r="5" spans="1:12" ht="15.75" thickBot="1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  <c r="K5" s="45">
        <v>11</v>
      </c>
      <c r="L5" s="45">
        <v>12</v>
      </c>
    </row>
    <row r="6" spans="1:12" ht="15.75" thickBot="1">
      <c r="A6" s="326" t="s">
        <v>934</v>
      </c>
      <c r="B6" s="45" t="s">
        <v>693</v>
      </c>
      <c r="C6" s="45" t="s">
        <v>694</v>
      </c>
      <c r="D6" s="45" t="s">
        <v>695</v>
      </c>
      <c r="E6" s="46">
        <f>F6+G6+H6+I6+J6+K6</f>
        <v>47508.916000000005</v>
      </c>
      <c r="F6" s="47">
        <f>F11+F36+F51+F66</f>
        <v>0</v>
      </c>
      <c r="G6" s="47">
        <f t="shared" ref="F6:K10" si="0">G11+G36+G51+G66</f>
        <v>0</v>
      </c>
      <c r="H6" s="47">
        <f t="shared" si="0"/>
        <v>24345.329000000002</v>
      </c>
      <c r="I6" s="47">
        <f t="shared" si="0"/>
        <v>6082.3289999999997</v>
      </c>
      <c r="J6" s="47">
        <f t="shared" si="0"/>
        <v>8540.6290000000008</v>
      </c>
      <c r="K6" s="47">
        <f t="shared" si="0"/>
        <v>8540.6290000000008</v>
      </c>
      <c r="L6" s="329" t="s">
        <v>696</v>
      </c>
    </row>
    <row r="7" spans="1:12" ht="27" thickBot="1">
      <c r="A7" s="327"/>
      <c r="B7" s="45" t="s">
        <v>693</v>
      </c>
      <c r="C7" s="45" t="s">
        <v>694</v>
      </c>
      <c r="D7" s="45" t="s">
        <v>654</v>
      </c>
      <c r="E7" s="46">
        <f t="shared" ref="E7:E70" si="1">F7+G7+H7+I7+J7+K7</f>
        <v>0</v>
      </c>
      <c r="F7" s="47">
        <f t="shared" si="0"/>
        <v>0</v>
      </c>
      <c r="G7" s="47">
        <f t="shared" si="0"/>
        <v>0</v>
      </c>
      <c r="H7" s="47">
        <f t="shared" si="0"/>
        <v>0</v>
      </c>
      <c r="I7" s="47">
        <f t="shared" si="0"/>
        <v>0</v>
      </c>
      <c r="J7" s="47">
        <f t="shared" si="0"/>
        <v>0</v>
      </c>
      <c r="K7" s="47">
        <f t="shared" si="0"/>
        <v>0</v>
      </c>
      <c r="L7" s="330"/>
    </row>
    <row r="8" spans="1:12" ht="27" thickBot="1">
      <c r="A8" s="327"/>
      <c r="B8" s="45" t="s">
        <v>693</v>
      </c>
      <c r="C8" s="45" t="s">
        <v>694</v>
      </c>
      <c r="D8" s="45" t="s">
        <v>655</v>
      </c>
      <c r="E8" s="46">
        <f t="shared" si="1"/>
        <v>0</v>
      </c>
      <c r="F8" s="47">
        <f t="shared" si="0"/>
        <v>0</v>
      </c>
      <c r="G8" s="47">
        <f t="shared" si="0"/>
        <v>0</v>
      </c>
      <c r="H8" s="47">
        <f t="shared" si="0"/>
        <v>0</v>
      </c>
      <c r="I8" s="47">
        <f t="shared" si="0"/>
        <v>0</v>
      </c>
      <c r="J8" s="47">
        <f t="shared" si="0"/>
        <v>0</v>
      </c>
      <c r="K8" s="47">
        <f t="shared" si="0"/>
        <v>0</v>
      </c>
      <c r="L8" s="330"/>
    </row>
    <row r="9" spans="1:12" ht="27" thickBot="1">
      <c r="A9" s="327"/>
      <c r="B9" s="45" t="s">
        <v>693</v>
      </c>
      <c r="C9" s="45" t="s">
        <v>694</v>
      </c>
      <c r="D9" s="45" t="s">
        <v>697</v>
      </c>
      <c r="E9" s="46">
        <f t="shared" si="1"/>
        <v>47508.916000000005</v>
      </c>
      <c r="F9" s="47">
        <f t="shared" si="0"/>
        <v>0</v>
      </c>
      <c r="G9" s="47">
        <f t="shared" si="0"/>
        <v>0</v>
      </c>
      <c r="H9" s="47">
        <f t="shared" si="0"/>
        <v>24345.329000000002</v>
      </c>
      <c r="I9" s="47">
        <f t="shared" si="0"/>
        <v>6082.3289999999997</v>
      </c>
      <c r="J9" s="47">
        <f t="shared" si="0"/>
        <v>8540.6290000000008</v>
      </c>
      <c r="K9" s="47">
        <f t="shared" si="0"/>
        <v>8540.6290000000008</v>
      </c>
      <c r="L9" s="330"/>
    </row>
    <row r="10" spans="1:12" ht="27" thickBot="1">
      <c r="A10" s="328"/>
      <c r="B10" s="45" t="s">
        <v>693</v>
      </c>
      <c r="C10" s="45" t="s">
        <v>694</v>
      </c>
      <c r="D10" s="45" t="s">
        <v>698</v>
      </c>
      <c r="E10" s="46">
        <f t="shared" si="1"/>
        <v>0</v>
      </c>
      <c r="F10" s="47">
        <f t="shared" si="0"/>
        <v>0</v>
      </c>
      <c r="G10" s="47">
        <f t="shared" si="0"/>
        <v>0</v>
      </c>
      <c r="H10" s="47">
        <f t="shared" si="0"/>
        <v>0</v>
      </c>
      <c r="I10" s="47">
        <f t="shared" si="0"/>
        <v>0</v>
      </c>
      <c r="J10" s="47">
        <f t="shared" si="0"/>
        <v>0</v>
      </c>
      <c r="K10" s="47">
        <f t="shared" si="0"/>
        <v>0</v>
      </c>
      <c r="L10" s="331"/>
    </row>
    <row r="11" spans="1:12" ht="15.75" thickBot="1">
      <c r="A11" s="332" t="s">
        <v>699</v>
      </c>
      <c r="B11" s="45" t="s">
        <v>693</v>
      </c>
      <c r="C11" s="45" t="s">
        <v>694</v>
      </c>
      <c r="D11" s="45" t="s">
        <v>695</v>
      </c>
      <c r="E11" s="46">
        <f t="shared" si="1"/>
        <v>18862.681</v>
      </c>
      <c r="F11" s="46">
        <f>F16+F21+F26+F31</f>
        <v>0</v>
      </c>
      <c r="G11" s="46">
        <f t="shared" ref="F11:K15" si="2">G16+G21+G26+G31</f>
        <v>0</v>
      </c>
      <c r="H11" s="46">
        <f t="shared" si="2"/>
        <v>5823.8810000000003</v>
      </c>
      <c r="I11" s="46">
        <f t="shared" si="2"/>
        <v>4221</v>
      </c>
      <c r="J11" s="46">
        <f t="shared" si="2"/>
        <v>4408.8999999999996</v>
      </c>
      <c r="K11" s="46">
        <f t="shared" si="2"/>
        <v>4408.8999999999996</v>
      </c>
      <c r="L11" s="335" t="s">
        <v>696</v>
      </c>
    </row>
    <row r="12" spans="1:12" ht="27" thickBot="1">
      <c r="A12" s="333"/>
      <c r="B12" s="45" t="s">
        <v>693</v>
      </c>
      <c r="C12" s="45" t="s">
        <v>694</v>
      </c>
      <c r="D12" s="45" t="s">
        <v>654</v>
      </c>
      <c r="E12" s="46">
        <f t="shared" si="1"/>
        <v>0</v>
      </c>
      <c r="F12" s="46">
        <f t="shared" si="2"/>
        <v>0</v>
      </c>
      <c r="G12" s="46">
        <f t="shared" si="2"/>
        <v>0</v>
      </c>
      <c r="H12" s="46">
        <f t="shared" si="2"/>
        <v>0</v>
      </c>
      <c r="I12" s="46">
        <f t="shared" si="2"/>
        <v>0</v>
      </c>
      <c r="J12" s="46">
        <f t="shared" si="2"/>
        <v>0</v>
      </c>
      <c r="K12" s="46">
        <f t="shared" si="2"/>
        <v>0</v>
      </c>
      <c r="L12" s="335"/>
    </row>
    <row r="13" spans="1:12" ht="27" thickBot="1">
      <c r="A13" s="333"/>
      <c r="B13" s="45" t="s">
        <v>693</v>
      </c>
      <c r="C13" s="45" t="s">
        <v>694</v>
      </c>
      <c r="D13" s="45" t="s">
        <v>655</v>
      </c>
      <c r="E13" s="46">
        <f t="shared" si="1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  <c r="I13" s="46">
        <f t="shared" si="2"/>
        <v>0</v>
      </c>
      <c r="J13" s="46">
        <f t="shared" si="2"/>
        <v>0</v>
      </c>
      <c r="K13" s="46">
        <f t="shared" si="2"/>
        <v>0</v>
      </c>
      <c r="L13" s="335"/>
    </row>
    <row r="14" spans="1:12" ht="27" thickBot="1">
      <c r="A14" s="333"/>
      <c r="B14" s="45" t="s">
        <v>693</v>
      </c>
      <c r="C14" s="45" t="s">
        <v>694</v>
      </c>
      <c r="D14" s="45" t="s">
        <v>697</v>
      </c>
      <c r="E14" s="46">
        <f t="shared" si="1"/>
        <v>18862.681</v>
      </c>
      <c r="F14" s="46">
        <f t="shared" si="2"/>
        <v>0</v>
      </c>
      <c r="G14" s="46">
        <f t="shared" si="2"/>
        <v>0</v>
      </c>
      <c r="H14" s="46">
        <f t="shared" si="2"/>
        <v>5823.8810000000003</v>
      </c>
      <c r="I14" s="46">
        <f t="shared" si="2"/>
        <v>4221</v>
      </c>
      <c r="J14" s="46">
        <f t="shared" si="2"/>
        <v>4408.8999999999996</v>
      </c>
      <c r="K14" s="46">
        <f t="shared" si="2"/>
        <v>4408.8999999999996</v>
      </c>
      <c r="L14" s="335"/>
    </row>
    <row r="15" spans="1:12" ht="27" thickBot="1">
      <c r="A15" s="334"/>
      <c r="B15" s="45" t="s">
        <v>693</v>
      </c>
      <c r="C15" s="45" t="s">
        <v>694</v>
      </c>
      <c r="D15" s="45" t="s">
        <v>698</v>
      </c>
      <c r="E15" s="46">
        <f t="shared" si="1"/>
        <v>0</v>
      </c>
      <c r="F15" s="46">
        <f t="shared" si="2"/>
        <v>0</v>
      </c>
      <c r="G15" s="46">
        <f t="shared" si="2"/>
        <v>0</v>
      </c>
      <c r="H15" s="46">
        <f t="shared" si="2"/>
        <v>0</v>
      </c>
      <c r="I15" s="46">
        <f t="shared" si="2"/>
        <v>0</v>
      </c>
      <c r="J15" s="46">
        <f t="shared" si="2"/>
        <v>0</v>
      </c>
      <c r="K15" s="46">
        <f t="shared" si="2"/>
        <v>0</v>
      </c>
      <c r="L15" s="335"/>
    </row>
    <row r="16" spans="1:12" ht="15.75" thickBot="1">
      <c r="A16" s="332" t="s">
        <v>700</v>
      </c>
      <c r="B16" s="45" t="s">
        <v>693</v>
      </c>
      <c r="C16" s="45" t="s">
        <v>694</v>
      </c>
      <c r="D16" s="45" t="s">
        <v>695</v>
      </c>
      <c r="E16" s="46">
        <f>F16+G16+H16+I16+J16+K16</f>
        <v>14948.6</v>
      </c>
      <c r="F16" s="46">
        <f>F17+F18+F19+F20</f>
        <v>0</v>
      </c>
      <c r="G16" s="46">
        <f t="shared" ref="G16:K16" si="3">G17+G18+G19+G20</f>
        <v>0</v>
      </c>
      <c r="H16" s="46">
        <f t="shared" si="3"/>
        <v>3526.3</v>
      </c>
      <c r="I16" s="46">
        <f t="shared" si="3"/>
        <v>3686.3</v>
      </c>
      <c r="J16" s="46">
        <f t="shared" si="3"/>
        <v>3868</v>
      </c>
      <c r="K16" s="46">
        <f t="shared" si="3"/>
        <v>3868</v>
      </c>
      <c r="L16" s="335" t="s">
        <v>696</v>
      </c>
    </row>
    <row r="17" spans="1:12" ht="27" thickBot="1">
      <c r="A17" s="333"/>
      <c r="B17" s="45" t="s">
        <v>693</v>
      </c>
      <c r="C17" s="45" t="s">
        <v>694</v>
      </c>
      <c r="D17" s="45" t="s">
        <v>654</v>
      </c>
      <c r="E17" s="46">
        <f t="shared" si="1"/>
        <v>0</v>
      </c>
      <c r="F17" s="46"/>
      <c r="G17" s="46"/>
      <c r="H17" s="46"/>
      <c r="I17" s="46"/>
      <c r="J17" s="46"/>
      <c r="K17" s="46"/>
      <c r="L17" s="335"/>
    </row>
    <row r="18" spans="1:12" ht="27" thickBot="1">
      <c r="A18" s="333"/>
      <c r="B18" s="45" t="s">
        <v>693</v>
      </c>
      <c r="C18" s="45" t="s">
        <v>694</v>
      </c>
      <c r="D18" s="45" t="s">
        <v>655</v>
      </c>
      <c r="E18" s="46">
        <f t="shared" si="1"/>
        <v>0</v>
      </c>
      <c r="F18" s="46"/>
      <c r="G18" s="46"/>
      <c r="H18" s="46"/>
      <c r="I18" s="46"/>
      <c r="J18" s="46"/>
      <c r="K18" s="46"/>
      <c r="L18" s="335"/>
    </row>
    <row r="19" spans="1:12" ht="27" thickBot="1">
      <c r="A19" s="333"/>
      <c r="B19" s="45" t="s">
        <v>693</v>
      </c>
      <c r="C19" s="45" t="s">
        <v>694</v>
      </c>
      <c r="D19" s="45" t="s">
        <v>697</v>
      </c>
      <c r="E19" s="46">
        <f t="shared" si="1"/>
        <v>14948.6</v>
      </c>
      <c r="F19" s="46"/>
      <c r="G19" s="46"/>
      <c r="H19" s="46">
        <f>'Расходы по МП'!H21</f>
        <v>3526.3</v>
      </c>
      <c r="I19" s="46">
        <f>'Расходы по МП'!I21</f>
        <v>3686.3</v>
      </c>
      <c r="J19" s="46">
        <f>'Расходы по МП'!J21</f>
        <v>3868</v>
      </c>
      <c r="K19" s="46">
        <f>'Расходы по МП'!K21</f>
        <v>3868</v>
      </c>
      <c r="L19" s="335"/>
    </row>
    <row r="20" spans="1:12" ht="27" thickBot="1">
      <c r="A20" s="334"/>
      <c r="B20" s="45" t="s">
        <v>693</v>
      </c>
      <c r="C20" s="45" t="s">
        <v>694</v>
      </c>
      <c r="D20" s="45" t="s">
        <v>698</v>
      </c>
      <c r="E20" s="46">
        <f t="shared" si="1"/>
        <v>0</v>
      </c>
      <c r="F20" s="46"/>
      <c r="G20" s="46"/>
      <c r="H20" s="46"/>
      <c r="I20" s="46"/>
      <c r="J20" s="46"/>
      <c r="K20" s="46"/>
      <c r="L20" s="335"/>
    </row>
    <row r="21" spans="1:12" ht="15.75" thickBot="1">
      <c r="A21" s="332" t="s">
        <v>701</v>
      </c>
      <c r="B21" s="45" t="s">
        <v>693</v>
      </c>
      <c r="C21" s="45" t="s">
        <v>694</v>
      </c>
      <c r="D21" s="45" t="s">
        <v>695</v>
      </c>
      <c r="E21" s="46">
        <f t="shared" si="1"/>
        <v>1965</v>
      </c>
      <c r="F21" s="48">
        <f>F22+F23+F24+F25</f>
        <v>0</v>
      </c>
      <c r="G21" s="48">
        <f t="shared" ref="G21:K21" si="4">G22+G23+G24+G25</f>
        <v>0</v>
      </c>
      <c r="H21" s="48">
        <f t="shared" si="4"/>
        <v>1438.7</v>
      </c>
      <c r="I21" s="48">
        <f t="shared" si="4"/>
        <v>171.3</v>
      </c>
      <c r="J21" s="48">
        <f t="shared" si="4"/>
        <v>177.5</v>
      </c>
      <c r="K21" s="48">
        <f t="shared" si="4"/>
        <v>177.5</v>
      </c>
      <c r="L21" s="335" t="s">
        <v>696</v>
      </c>
    </row>
    <row r="22" spans="1:12" ht="27" thickBot="1">
      <c r="A22" s="333"/>
      <c r="B22" s="45" t="s">
        <v>693</v>
      </c>
      <c r="C22" s="45" t="s">
        <v>694</v>
      </c>
      <c r="D22" s="45" t="s">
        <v>654</v>
      </c>
      <c r="E22" s="46">
        <f t="shared" si="1"/>
        <v>0</v>
      </c>
      <c r="F22" s="48">
        <f>'Расходы по МП'!F24</f>
        <v>0</v>
      </c>
      <c r="G22" s="48">
        <f>'Расходы по МП'!G24</f>
        <v>0</v>
      </c>
      <c r="H22" s="48">
        <f>'Расходы по МП'!H24</f>
        <v>0</v>
      </c>
      <c r="I22" s="48">
        <f>'Расходы по МП'!I24</f>
        <v>0</v>
      </c>
      <c r="J22" s="48">
        <f>'Расходы по МП'!J24</f>
        <v>0</v>
      </c>
      <c r="K22" s="48">
        <f>'Расходы по МП'!K24</f>
        <v>0</v>
      </c>
      <c r="L22" s="335"/>
    </row>
    <row r="23" spans="1:12" ht="27" thickBot="1">
      <c r="A23" s="333"/>
      <c r="B23" s="45" t="s">
        <v>693</v>
      </c>
      <c r="C23" s="45" t="s">
        <v>694</v>
      </c>
      <c r="D23" s="45" t="s">
        <v>655</v>
      </c>
      <c r="E23" s="46">
        <f t="shared" si="1"/>
        <v>0</v>
      </c>
      <c r="F23" s="46"/>
      <c r="G23" s="46"/>
      <c r="H23" s="46"/>
      <c r="I23" s="46"/>
      <c r="J23" s="46"/>
      <c r="K23" s="46"/>
      <c r="L23" s="335"/>
    </row>
    <row r="24" spans="1:12" ht="27" thickBot="1">
      <c r="A24" s="333"/>
      <c r="B24" s="45" t="s">
        <v>693</v>
      </c>
      <c r="C24" s="45" t="s">
        <v>694</v>
      </c>
      <c r="D24" s="45" t="s">
        <v>697</v>
      </c>
      <c r="E24" s="46">
        <f t="shared" si="1"/>
        <v>1965</v>
      </c>
      <c r="F24" s="46"/>
      <c r="G24" s="46"/>
      <c r="H24" s="46">
        <f>'Расходы по МП'!H26</f>
        <v>1438.7</v>
      </c>
      <c r="I24" s="46">
        <f>'Расходы по МП'!I26</f>
        <v>171.3</v>
      </c>
      <c r="J24" s="46">
        <f>'Расходы по МП'!J26</f>
        <v>177.5</v>
      </c>
      <c r="K24" s="46">
        <f>'Расходы по МП'!K26</f>
        <v>177.5</v>
      </c>
      <c r="L24" s="335"/>
    </row>
    <row r="25" spans="1:12" ht="27" thickBot="1">
      <c r="A25" s="334"/>
      <c r="B25" s="45" t="s">
        <v>693</v>
      </c>
      <c r="C25" s="45" t="s">
        <v>694</v>
      </c>
      <c r="D25" s="45" t="s">
        <v>698</v>
      </c>
      <c r="E25" s="46">
        <f t="shared" si="1"/>
        <v>0</v>
      </c>
      <c r="F25" s="46"/>
      <c r="G25" s="46"/>
      <c r="H25" s="46"/>
      <c r="I25" s="46"/>
      <c r="J25" s="46"/>
      <c r="K25" s="46"/>
      <c r="L25" s="335"/>
    </row>
    <row r="26" spans="1:12" ht="15.75" thickBot="1">
      <c r="A26" s="332" t="s">
        <v>702</v>
      </c>
      <c r="B26" s="45" t="s">
        <v>693</v>
      </c>
      <c r="C26" s="45" t="s">
        <v>694</v>
      </c>
      <c r="D26" s="45" t="s">
        <v>695</v>
      </c>
      <c r="E26" s="46">
        <f t="shared" si="1"/>
        <v>543.6</v>
      </c>
      <c r="F26" s="46">
        <f>F27+F28+F29+F30</f>
        <v>0</v>
      </c>
      <c r="G26" s="46">
        <f t="shared" ref="G26:K26" si="5">G27+G28+G29+G30</f>
        <v>0</v>
      </c>
      <c r="H26" s="46">
        <f t="shared" si="5"/>
        <v>543.6</v>
      </c>
      <c r="I26" s="46">
        <f t="shared" si="5"/>
        <v>0</v>
      </c>
      <c r="J26" s="46">
        <f t="shared" si="5"/>
        <v>0</v>
      </c>
      <c r="K26" s="46">
        <f t="shared" si="5"/>
        <v>0</v>
      </c>
      <c r="L26" s="335" t="s">
        <v>696</v>
      </c>
    </row>
    <row r="27" spans="1:12" ht="27" thickBot="1">
      <c r="A27" s="333"/>
      <c r="B27" s="45" t="s">
        <v>693</v>
      </c>
      <c r="C27" s="45" t="s">
        <v>694</v>
      </c>
      <c r="D27" s="45" t="s">
        <v>654</v>
      </c>
      <c r="E27" s="46">
        <f t="shared" si="1"/>
        <v>0</v>
      </c>
      <c r="F27" s="46"/>
      <c r="G27" s="46"/>
      <c r="H27" s="46"/>
      <c r="I27" s="46"/>
      <c r="J27" s="46"/>
      <c r="K27" s="46"/>
      <c r="L27" s="335"/>
    </row>
    <row r="28" spans="1:12" ht="27" thickBot="1">
      <c r="A28" s="333"/>
      <c r="B28" s="45" t="s">
        <v>693</v>
      </c>
      <c r="C28" s="45" t="s">
        <v>694</v>
      </c>
      <c r="D28" s="45" t="s">
        <v>655</v>
      </c>
      <c r="E28" s="46">
        <f t="shared" si="1"/>
        <v>0</v>
      </c>
      <c r="F28" s="46"/>
      <c r="G28" s="46"/>
      <c r="H28" s="46"/>
      <c r="I28" s="46"/>
      <c r="J28" s="46"/>
      <c r="K28" s="46"/>
      <c r="L28" s="335"/>
    </row>
    <row r="29" spans="1:12" ht="27" thickBot="1">
      <c r="A29" s="333"/>
      <c r="B29" s="45" t="s">
        <v>693</v>
      </c>
      <c r="C29" s="45" t="s">
        <v>694</v>
      </c>
      <c r="D29" s="45" t="s">
        <v>697</v>
      </c>
      <c r="E29" s="46">
        <f t="shared" si="1"/>
        <v>543.6</v>
      </c>
      <c r="F29" s="46"/>
      <c r="G29" s="46"/>
      <c r="H29" s="46">
        <f>'Расходы по МП'!H31</f>
        <v>543.6</v>
      </c>
      <c r="I29" s="46">
        <f>'Расходы по МП'!I31</f>
        <v>0</v>
      </c>
      <c r="J29" s="46">
        <f>'Расходы по МП'!J31</f>
        <v>0</v>
      </c>
      <c r="K29" s="46">
        <f>'Расходы по МП'!K31</f>
        <v>0</v>
      </c>
      <c r="L29" s="335"/>
    </row>
    <row r="30" spans="1:12" ht="27" thickBot="1">
      <c r="A30" s="334"/>
      <c r="B30" s="45" t="s">
        <v>693</v>
      </c>
      <c r="C30" s="45" t="s">
        <v>694</v>
      </c>
      <c r="D30" s="45" t="s">
        <v>698</v>
      </c>
      <c r="E30" s="46">
        <f t="shared" si="1"/>
        <v>0</v>
      </c>
      <c r="F30" s="46"/>
      <c r="G30" s="46"/>
      <c r="H30" s="46"/>
      <c r="I30" s="46"/>
      <c r="J30" s="46"/>
      <c r="K30" s="46"/>
      <c r="L30" s="335"/>
    </row>
    <row r="31" spans="1:12" ht="15.75" thickBot="1">
      <c r="A31" s="332" t="s">
        <v>703</v>
      </c>
      <c r="B31" s="45" t="s">
        <v>693</v>
      </c>
      <c r="C31" s="45" t="s">
        <v>694</v>
      </c>
      <c r="D31" s="45" t="s">
        <v>695</v>
      </c>
      <c r="E31" s="46">
        <f t="shared" si="1"/>
        <v>1405.4810000000002</v>
      </c>
      <c r="F31" s="46">
        <f>F32+F33+F34+F35</f>
        <v>0</v>
      </c>
      <c r="G31" s="46">
        <f t="shared" ref="G31:K31" si="6">G32+G33+G34+G35</f>
        <v>0</v>
      </c>
      <c r="H31" s="46">
        <f t="shared" si="6"/>
        <v>315.28100000000001</v>
      </c>
      <c r="I31" s="46">
        <f t="shared" si="6"/>
        <v>363.4</v>
      </c>
      <c r="J31" s="46">
        <f t="shared" si="6"/>
        <v>363.4</v>
      </c>
      <c r="K31" s="46">
        <f t="shared" si="6"/>
        <v>363.4</v>
      </c>
      <c r="L31" s="335" t="s">
        <v>696</v>
      </c>
    </row>
    <row r="32" spans="1:12" ht="27" thickBot="1">
      <c r="A32" s="333"/>
      <c r="B32" s="45" t="s">
        <v>693</v>
      </c>
      <c r="C32" s="45" t="s">
        <v>694</v>
      </c>
      <c r="D32" s="45" t="s">
        <v>654</v>
      </c>
      <c r="E32" s="46">
        <f t="shared" si="1"/>
        <v>0</v>
      </c>
      <c r="F32" s="46"/>
      <c r="G32" s="46"/>
      <c r="H32" s="46"/>
      <c r="I32" s="46"/>
      <c r="J32" s="46"/>
      <c r="K32" s="46"/>
      <c r="L32" s="335"/>
    </row>
    <row r="33" spans="1:12" ht="27" thickBot="1">
      <c r="A33" s="333"/>
      <c r="B33" s="45" t="s">
        <v>693</v>
      </c>
      <c r="C33" s="45" t="s">
        <v>694</v>
      </c>
      <c r="D33" s="45" t="s">
        <v>655</v>
      </c>
      <c r="E33" s="46">
        <f t="shared" si="1"/>
        <v>0</v>
      </c>
      <c r="F33" s="46"/>
      <c r="G33" s="46"/>
      <c r="H33" s="46"/>
      <c r="I33" s="46"/>
      <c r="J33" s="46"/>
      <c r="K33" s="46"/>
      <c r="L33" s="335"/>
    </row>
    <row r="34" spans="1:12" ht="27" thickBot="1">
      <c r="A34" s="333"/>
      <c r="B34" s="45" t="s">
        <v>693</v>
      </c>
      <c r="C34" s="45" t="s">
        <v>694</v>
      </c>
      <c r="D34" s="45" t="s">
        <v>697</v>
      </c>
      <c r="E34" s="46">
        <f t="shared" si="1"/>
        <v>1405.4810000000002</v>
      </c>
      <c r="F34" s="46"/>
      <c r="G34" s="46"/>
      <c r="H34" s="46">
        <f>'Расходы по МП'!H36</f>
        <v>315.28100000000001</v>
      </c>
      <c r="I34" s="46">
        <f>'Расходы по МП'!I36</f>
        <v>363.4</v>
      </c>
      <c r="J34" s="46">
        <f>'Расходы по МП'!J36</f>
        <v>363.4</v>
      </c>
      <c r="K34" s="46">
        <f>'Расходы по МП'!K36</f>
        <v>363.4</v>
      </c>
      <c r="L34" s="335"/>
    </row>
    <row r="35" spans="1:12" ht="27" thickBot="1">
      <c r="A35" s="334"/>
      <c r="B35" s="45" t="s">
        <v>693</v>
      </c>
      <c r="C35" s="45" t="s">
        <v>694</v>
      </c>
      <c r="D35" s="45" t="s">
        <v>698</v>
      </c>
      <c r="E35" s="46">
        <f t="shared" si="1"/>
        <v>0</v>
      </c>
      <c r="F35" s="46"/>
      <c r="G35" s="46"/>
      <c r="H35" s="46"/>
      <c r="I35" s="46"/>
      <c r="J35" s="46"/>
      <c r="K35" s="46"/>
      <c r="L35" s="335"/>
    </row>
    <row r="36" spans="1:12" ht="15.75" thickBot="1">
      <c r="A36" s="332" t="s">
        <v>704</v>
      </c>
      <c r="B36" s="45" t="s">
        <v>693</v>
      </c>
      <c r="C36" s="45" t="s">
        <v>694</v>
      </c>
      <c r="D36" s="45" t="s">
        <v>695</v>
      </c>
      <c r="E36" s="46">
        <f t="shared" si="1"/>
        <v>706.8</v>
      </c>
      <c r="F36" s="46">
        <f t="shared" ref="F36:K40" si="7">F41+F46</f>
        <v>0</v>
      </c>
      <c r="G36" s="46">
        <f t="shared" si="7"/>
        <v>0</v>
      </c>
      <c r="H36" s="46">
        <f t="shared" si="7"/>
        <v>706.8</v>
      </c>
      <c r="I36" s="46">
        <f t="shared" si="7"/>
        <v>0</v>
      </c>
      <c r="J36" s="46">
        <f t="shared" si="7"/>
        <v>0</v>
      </c>
      <c r="K36" s="46">
        <f t="shared" si="7"/>
        <v>0</v>
      </c>
      <c r="L36" s="335" t="s">
        <v>696</v>
      </c>
    </row>
    <row r="37" spans="1:12" ht="27" thickBot="1">
      <c r="A37" s="333"/>
      <c r="B37" s="45" t="s">
        <v>693</v>
      </c>
      <c r="C37" s="45" t="s">
        <v>694</v>
      </c>
      <c r="D37" s="45" t="s">
        <v>654</v>
      </c>
      <c r="E37" s="46">
        <f t="shared" si="1"/>
        <v>0</v>
      </c>
      <c r="F37" s="46">
        <f t="shared" si="7"/>
        <v>0</v>
      </c>
      <c r="G37" s="46">
        <f t="shared" si="7"/>
        <v>0</v>
      </c>
      <c r="H37" s="46">
        <f t="shared" si="7"/>
        <v>0</v>
      </c>
      <c r="I37" s="46">
        <f t="shared" si="7"/>
        <v>0</v>
      </c>
      <c r="J37" s="46">
        <f t="shared" si="7"/>
        <v>0</v>
      </c>
      <c r="K37" s="46">
        <f t="shared" si="7"/>
        <v>0</v>
      </c>
      <c r="L37" s="335"/>
    </row>
    <row r="38" spans="1:12" ht="27" thickBot="1">
      <c r="A38" s="333"/>
      <c r="B38" s="45" t="s">
        <v>693</v>
      </c>
      <c r="C38" s="45" t="s">
        <v>694</v>
      </c>
      <c r="D38" s="45" t="s">
        <v>655</v>
      </c>
      <c r="E38" s="46">
        <f t="shared" si="1"/>
        <v>0</v>
      </c>
      <c r="F38" s="46">
        <f t="shared" si="7"/>
        <v>0</v>
      </c>
      <c r="G38" s="46">
        <f t="shared" si="7"/>
        <v>0</v>
      </c>
      <c r="H38" s="46">
        <f t="shared" si="7"/>
        <v>0</v>
      </c>
      <c r="I38" s="46">
        <f t="shared" si="7"/>
        <v>0</v>
      </c>
      <c r="J38" s="46">
        <f t="shared" si="7"/>
        <v>0</v>
      </c>
      <c r="K38" s="46">
        <f t="shared" si="7"/>
        <v>0</v>
      </c>
      <c r="L38" s="335"/>
    </row>
    <row r="39" spans="1:12" ht="27" thickBot="1">
      <c r="A39" s="333"/>
      <c r="B39" s="45" t="s">
        <v>693</v>
      </c>
      <c r="C39" s="45" t="s">
        <v>694</v>
      </c>
      <c r="D39" s="45" t="s">
        <v>697</v>
      </c>
      <c r="E39" s="46">
        <f t="shared" si="1"/>
        <v>706.8</v>
      </c>
      <c r="F39" s="46">
        <f t="shared" si="7"/>
        <v>0</v>
      </c>
      <c r="G39" s="46">
        <f t="shared" si="7"/>
        <v>0</v>
      </c>
      <c r="H39" s="46">
        <f t="shared" si="7"/>
        <v>706.8</v>
      </c>
      <c r="I39" s="46">
        <f t="shared" si="7"/>
        <v>0</v>
      </c>
      <c r="J39" s="46">
        <f t="shared" si="7"/>
        <v>0</v>
      </c>
      <c r="K39" s="46">
        <f t="shared" si="7"/>
        <v>0</v>
      </c>
      <c r="L39" s="335"/>
    </row>
    <row r="40" spans="1:12" ht="27" thickBot="1">
      <c r="A40" s="334"/>
      <c r="B40" s="45" t="s">
        <v>693</v>
      </c>
      <c r="C40" s="45" t="s">
        <v>694</v>
      </c>
      <c r="D40" s="45" t="s">
        <v>698</v>
      </c>
      <c r="E40" s="46">
        <f t="shared" si="1"/>
        <v>0</v>
      </c>
      <c r="F40" s="46">
        <f t="shared" si="7"/>
        <v>0</v>
      </c>
      <c r="G40" s="46">
        <f t="shared" si="7"/>
        <v>0</v>
      </c>
      <c r="H40" s="46">
        <f t="shared" si="7"/>
        <v>0</v>
      </c>
      <c r="I40" s="46">
        <f t="shared" si="7"/>
        <v>0</v>
      </c>
      <c r="J40" s="46">
        <f t="shared" si="7"/>
        <v>0</v>
      </c>
      <c r="K40" s="46">
        <f t="shared" si="7"/>
        <v>0</v>
      </c>
      <c r="L40" s="335"/>
    </row>
    <row r="41" spans="1:12" ht="15.75" thickBot="1">
      <c r="A41" s="332" t="s">
        <v>712</v>
      </c>
      <c r="B41" s="45" t="s">
        <v>693</v>
      </c>
      <c r="C41" s="45" t="s">
        <v>694</v>
      </c>
      <c r="D41" s="45" t="s">
        <v>695</v>
      </c>
      <c r="E41" s="46">
        <f t="shared" si="1"/>
        <v>706.8</v>
      </c>
      <c r="F41" s="46">
        <f>F42+F43+F44+F45</f>
        <v>0</v>
      </c>
      <c r="G41" s="46">
        <f t="shared" ref="G41:K41" si="8">G42+G43+G44+G45</f>
        <v>0</v>
      </c>
      <c r="H41" s="46">
        <f t="shared" si="8"/>
        <v>706.8</v>
      </c>
      <c r="I41" s="46">
        <f t="shared" si="8"/>
        <v>0</v>
      </c>
      <c r="J41" s="46">
        <f t="shared" si="8"/>
        <v>0</v>
      </c>
      <c r="K41" s="46">
        <f t="shared" si="8"/>
        <v>0</v>
      </c>
      <c r="L41" s="335" t="s">
        <v>696</v>
      </c>
    </row>
    <row r="42" spans="1:12" ht="27" thickBot="1">
      <c r="A42" s="333"/>
      <c r="B42" s="45" t="s">
        <v>693</v>
      </c>
      <c r="C42" s="45" t="s">
        <v>694</v>
      </c>
      <c r="D42" s="45" t="s">
        <v>654</v>
      </c>
      <c r="E42" s="46">
        <f t="shared" si="1"/>
        <v>0</v>
      </c>
      <c r="F42" s="46"/>
      <c r="G42" s="46"/>
      <c r="H42" s="46"/>
      <c r="I42" s="46"/>
      <c r="J42" s="46"/>
      <c r="K42" s="46"/>
      <c r="L42" s="335"/>
    </row>
    <row r="43" spans="1:12" ht="27" thickBot="1">
      <c r="A43" s="333"/>
      <c r="B43" s="45" t="s">
        <v>693</v>
      </c>
      <c r="C43" s="45" t="s">
        <v>694</v>
      </c>
      <c r="D43" s="45" t="s">
        <v>655</v>
      </c>
      <c r="E43" s="46">
        <f t="shared" si="1"/>
        <v>0</v>
      </c>
      <c r="F43" s="46"/>
      <c r="G43" s="46"/>
      <c r="H43" s="46"/>
      <c r="I43" s="46"/>
      <c r="J43" s="46"/>
      <c r="K43" s="46"/>
      <c r="L43" s="335"/>
    </row>
    <row r="44" spans="1:12" ht="27" thickBot="1">
      <c r="A44" s="333"/>
      <c r="B44" s="45" t="s">
        <v>693</v>
      </c>
      <c r="C44" s="45" t="s">
        <v>694</v>
      </c>
      <c r="D44" s="45" t="s">
        <v>697</v>
      </c>
      <c r="E44" s="46">
        <f t="shared" si="1"/>
        <v>706.8</v>
      </c>
      <c r="F44" s="46"/>
      <c r="G44" s="46"/>
      <c r="H44" s="46">
        <f>'Расходы по МП'!H46</f>
        <v>706.8</v>
      </c>
      <c r="I44" s="46">
        <f>'Расходы по МП'!I46</f>
        <v>0</v>
      </c>
      <c r="J44" s="46">
        <f>'Расходы по МП'!J46</f>
        <v>0</v>
      </c>
      <c r="K44" s="46">
        <f>'Расходы по МП'!K46</f>
        <v>0</v>
      </c>
      <c r="L44" s="335"/>
    </row>
    <row r="45" spans="1:12" ht="27" thickBot="1">
      <c r="A45" s="334"/>
      <c r="B45" s="45" t="s">
        <v>693</v>
      </c>
      <c r="C45" s="45" t="s">
        <v>694</v>
      </c>
      <c r="D45" s="45" t="s">
        <v>698</v>
      </c>
      <c r="E45" s="46">
        <f t="shared" si="1"/>
        <v>0</v>
      </c>
      <c r="F45" s="46"/>
      <c r="G45" s="46"/>
      <c r="H45" s="46"/>
      <c r="I45" s="46"/>
      <c r="J45" s="46"/>
      <c r="K45" s="46"/>
      <c r="L45" s="335"/>
    </row>
    <row r="46" spans="1:12" ht="15.75" thickBot="1">
      <c r="A46" s="332" t="s">
        <v>705</v>
      </c>
      <c r="B46" s="45" t="s">
        <v>693</v>
      </c>
      <c r="C46" s="45" t="s">
        <v>694</v>
      </c>
      <c r="D46" s="45" t="s">
        <v>695</v>
      </c>
      <c r="E46" s="46">
        <f t="shared" si="1"/>
        <v>0</v>
      </c>
      <c r="F46" s="46">
        <f>F47+F48+F49+F50</f>
        <v>0</v>
      </c>
      <c r="G46" s="46">
        <f t="shared" ref="G46:K46" si="9">G47+G48+G49+G50</f>
        <v>0</v>
      </c>
      <c r="H46" s="46">
        <f t="shared" si="9"/>
        <v>0</v>
      </c>
      <c r="I46" s="46">
        <f t="shared" si="9"/>
        <v>0</v>
      </c>
      <c r="J46" s="46">
        <f t="shared" si="9"/>
        <v>0</v>
      </c>
      <c r="K46" s="46">
        <f t="shared" si="9"/>
        <v>0</v>
      </c>
      <c r="L46" s="335" t="s">
        <v>696</v>
      </c>
    </row>
    <row r="47" spans="1:12" ht="27" thickBot="1">
      <c r="A47" s="333"/>
      <c r="B47" s="45" t="s">
        <v>693</v>
      </c>
      <c r="C47" s="45" t="s">
        <v>694</v>
      </c>
      <c r="D47" s="45" t="s">
        <v>654</v>
      </c>
      <c r="E47" s="46">
        <f t="shared" si="1"/>
        <v>0</v>
      </c>
      <c r="F47" s="46"/>
      <c r="G47" s="46"/>
      <c r="H47" s="46"/>
      <c r="I47" s="46"/>
      <c r="J47" s="46"/>
      <c r="K47" s="46"/>
      <c r="L47" s="335"/>
    </row>
    <row r="48" spans="1:12" ht="27" thickBot="1">
      <c r="A48" s="333"/>
      <c r="B48" s="45" t="s">
        <v>693</v>
      </c>
      <c r="C48" s="45" t="s">
        <v>694</v>
      </c>
      <c r="D48" s="45" t="s">
        <v>655</v>
      </c>
      <c r="E48" s="46">
        <f t="shared" si="1"/>
        <v>0</v>
      </c>
      <c r="F48" s="46"/>
      <c r="G48" s="46"/>
      <c r="H48" s="46"/>
      <c r="I48" s="46"/>
      <c r="J48" s="46"/>
      <c r="K48" s="46"/>
      <c r="L48" s="335"/>
    </row>
    <row r="49" spans="1:12" ht="27" thickBot="1">
      <c r="A49" s="333"/>
      <c r="B49" s="45" t="s">
        <v>693</v>
      </c>
      <c r="C49" s="45" t="s">
        <v>694</v>
      </c>
      <c r="D49" s="45" t="s">
        <v>697</v>
      </c>
      <c r="E49" s="46">
        <f t="shared" si="1"/>
        <v>0</v>
      </c>
      <c r="F49" s="46"/>
      <c r="G49" s="46"/>
      <c r="H49" s="46">
        <f>'Расходы по МП'!H51</f>
        <v>0</v>
      </c>
      <c r="I49" s="46">
        <f>'Расходы по МП'!I51</f>
        <v>0</v>
      </c>
      <c r="J49" s="46">
        <f>'Расходы по МП'!J51</f>
        <v>0</v>
      </c>
      <c r="K49" s="46">
        <f>'Расходы по МП'!K51</f>
        <v>0</v>
      </c>
      <c r="L49" s="335"/>
    </row>
    <row r="50" spans="1:12" ht="27" thickBot="1">
      <c r="A50" s="334"/>
      <c r="B50" s="45" t="s">
        <v>693</v>
      </c>
      <c r="C50" s="45" t="s">
        <v>694</v>
      </c>
      <c r="D50" s="45" t="s">
        <v>698</v>
      </c>
      <c r="E50" s="46">
        <f t="shared" si="1"/>
        <v>0</v>
      </c>
      <c r="F50" s="46"/>
      <c r="G50" s="46"/>
      <c r="H50" s="46"/>
      <c r="I50" s="46"/>
      <c r="J50" s="46"/>
      <c r="K50" s="46"/>
      <c r="L50" s="335"/>
    </row>
    <row r="51" spans="1:12" ht="15.75" thickBot="1">
      <c r="A51" s="332" t="s">
        <v>706</v>
      </c>
      <c r="B51" s="45" t="s">
        <v>693</v>
      </c>
      <c r="C51" s="45" t="s">
        <v>694</v>
      </c>
      <c r="D51" s="45" t="s">
        <v>695</v>
      </c>
      <c r="E51" s="46">
        <f t="shared" si="1"/>
        <v>26026.421999999999</v>
      </c>
      <c r="F51" s="46">
        <f t="shared" ref="F51:K55" si="10">F56+F61</f>
        <v>0</v>
      </c>
      <c r="G51" s="46">
        <f t="shared" si="10"/>
        <v>0</v>
      </c>
      <c r="H51" s="46">
        <f t="shared" si="10"/>
        <v>16631.544750000001</v>
      </c>
      <c r="I51" s="46">
        <f t="shared" si="10"/>
        <v>1618.0257499999998</v>
      </c>
      <c r="J51" s="46">
        <f t="shared" si="10"/>
        <v>3888.4257499999999</v>
      </c>
      <c r="K51" s="46">
        <f t="shared" si="10"/>
        <v>3888.4257499999999</v>
      </c>
      <c r="L51" s="335" t="s">
        <v>696</v>
      </c>
    </row>
    <row r="52" spans="1:12" ht="27" thickBot="1">
      <c r="A52" s="333"/>
      <c r="B52" s="45" t="s">
        <v>693</v>
      </c>
      <c r="C52" s="45" t="s">
        <v>694</v>
      </c>
      <c r="D52" s="45" t="s">
        <v>654</v>
      </c>
      <c r="E52" s="46">
        <f t="shared" si="1"/>
        <v>0</v>
      </c>
      <c r="F52" s="46">
        <f t="shared" si="10"/>
        <v>0</v>
      </c>
      <c r="G52" s="46">
        <f t="shared" si="10"/>
        <v>0</v>
      </c>
      <c r="H52" s="46">
        <f t="shared" si="10"/>
        <v>0</v>
      </c>
      <c r="I52" s="46">
        <f t="shared" si="10"/>
        <v>0</v>
      </c>
      <c r="J52" s="46">
        <f t="shared" si="10"/>
        <v>0</v>
      </c>
      <c r="K52" s="46">
        <f t="shared" si="10"/>
        <v>0</v>
      </c>
      <c r="L52" s="335"/>
    </row>
    <row r="53" spans="1:12" ht="27" thickBot="1">
      <c r="A53" s="333"/>
      <c r="B53" s="45" t="s">
        <v>693</v>
      </c>
      <c r="C53" s="45" t="s">
        <v>694</v>
      </c>
      <c r="D53" s="45" t="s">
        <v>655</v>
      </c>
      <c r="E53" s="46">
        <f t="shared" si="1"/>
        <v>0</v>
      </c>
      <c r="F53" s="46">
        <f t="shared" si="10"/>
        <v>0</v>
      </c>
      <c r="G53" s="46">
        <f t="shared" si="10"/>
        <v>0</v>
      </c>
      <c r="H53" s="46">
        <f t="shared" si="10"/>
        <v>0</v>
      </c>
      <c r="I53" s="46">
        <f t="shared" si="10"/>
        <v>0</v>
      </c>
      <c r="J53" s="46">
        <f t="shared" si="10"/>
        <v>0</v>
      </c>
      <c r="K53" s="46">
        <f t="shared" si="10"/>
        <v>0</v>
      </c>
      <c r="L53" s="335"/>
    </row>
    <row r="54" spans="1:12" ht="27" thickBot="1">
      <c r="A54" s="333"/>
      <c r="B54" s="45" t="s">
        <v>693</v>
      </c>
      <c r="C54" s="45" t="s">
        <v>694</v>
      </c>
      <c r="D54" s="45" t="s">
        <v>697</v>
      </c>
      <c r="E54" s="46">
        <f t="shared" si="1"/>
        <v>26026.421999999999</v>
      </c>
      <c r="F54" s="46">
        <f t="shared" si="10"/>
        <v>0</v>
      </c>
      <c r="G54" s="46">
        <f t="shared" si="10"/>
        <v>0</v>
      </c>
      <c r="H54" s="46">
        <f t="shared" si="10"/>
        <v>16631.544750000001</v>
      </c>
      <c r="I54" s="46">
        <f t="shared" si="10"/>
        <v>1618.0257499999998</v>
      </c>
      <c r="J54" s="46">
        <f t="shared" si="10"/>
        <v>3888.4257499999999</v>
      </c>
      <c r="K54" s="46">
        <f t="shared" si="10"/>
        <v>3888.4257499999999</v>
      </c>
      <c r="L54" s="335"/>
    </row>
    <row r="55" spans="1:12" ht="27" thickBot="1">
      <c r="A55" s="334"/>
      <c r="B55" s="45" t="s">
        <v>693</v>
      </c>
      <c r="C55" s="45" t="s">
        <v>694</v>
      </c>
      <c r="D55" s="45" t="s">
        <v>698</v>
      </c>
      <c r="E55" s="46">
        <f t="shared" si="1"/>
        <v>0</v>
      </c>
      <c r="F55" s="46">
        <f t="shared" si="10"/>
        <v>0</v>
      </c>
      <c r="G55" s="46">
        <f t="shared" si="10"/>
        <v>0</v>
      </c>
      <c r="H55" s="46">
        <f t="shared" si="10"/>
        <v>0</v>
      </c>
      <c r="I55" s="46">
        <f t="shared" si="10"/>
        <v>0</v>
      </c>
      <c r="J55" s="46">
        <f t="shared" si="10"/>
        <v>0</v>
      </c>
      <c r="K55" s="46">
        <f t="shared" si="10"/>
        <v>0</v>
      </c>
      <c r="L55" s="335"/>
    </row>
    <row r="56" spans="1:12" ht="15.75" thickBot="1">
      <c r="A56" s="332" t="s">
        <v>707</v>
      </c>
      <c r="B56" s="45" t="s">
        <v>693</v>
      </c>
      <c r="C56" s="45" t="s">
        <v>694</v>
      </c>
      <c r="D56" s="45" t="s">
        <v>695</v>
      </c>
      <c r="E56" s="46">
        <f t="shared" si="1"/>
        <v>15212.9</v>
      </c>
      <c r="F56" s="46">
        <f>F57+F58+F59+F60</f>
        <v>0</v>
      </c>
      <c r="G56" s="46">
        <f t="shared" ref="G56:K56" si="11">G57+G58+G59+G60</f>
        <v>0</v>
      </c>
      <c r="H56" s="46">
        <f t="shared" si="11"/>
        <v>15212.9</v>
      </c>
      <c r="I56" s="46">
        <f t="shared" si="11"/>
        <v>0</v>
      </c>
      <c r="J56" s="46">
        <f t="shared" si="11"/>
        <v>0</v>
      </c>
      <c r="K56" s="46">
        <f t="shared" si="11"/>
        <v>0</v>
      </c>
      <c r="L56" s="335" t="s">
        <v>696</v>
      </c>
    </row>
    <row r="57" spans="1:12" ht="27" thickBot="1">
      <c r="A57" s="333"/>
      <c r="B57" s="45" t="s">
        <v>693</v>
      </c>
      <c r="C57" s="45" t="s">
        <v>694</v>
      </c>
      <c r="D57" s="45" t="s">
        <v>654</v>
      </c>
      <c r="E57" s="46">
        <f t="shared" si="1"/>
        <v>0</v>
      </c>
      <c r="F57" s="46"/>
      <c r="G57" s="46"/>
      <c r="H57" s="46"/>
      <c r="I57" s="46"/>
      <c r="J57" s="46"/>
      <c r="K57" s="46"/>
      <c r="L57" s="335"/>
    </row>
    <row r="58" spans="1:12" ht="27" thickBot="1">
      <c r="A58" s="333"/>
      <c r="B58" s="45" t="s">
        <v>693</v>
      </c>
      <c r="C58" s="45" t="s">
        <v>694</v>
      </c>
      <c r="D58" s="45" t="s">
        <v>655</v>
      </c>
      <c r="E58" s="46">
        <f t="shared" si="1"/>
        <v>0</v>
      </c>
      <c r="F58" s="46"/>
      <c r="G58" s="46"/>
      <c r="H58" s="46"/>
      <c r="I58" s="46"/>
      <c r="J58" s="46"/>
      <c r="K58" s="46"/>
      <c r="L58" s="335"/>
    </row>
    <row r="59" spans="1:12" ht="27" thickBot="1">
      <c r="A59" s="333"/>
      <c r="B59" s="45" t="s">
        <v>693</v>
      </c>
      <c r="C59" s="45" t="s">
        <v>694</v>
      </c>
      <c r="D59" s="45" t="s">
        <v>697</v>
      </c>
      <c r="E59" s="46">
        <f t="shared" si="1"/>
        <v>15212.9</v>
      </c>
      <c r="F59" s="46"/>
      <c r="G59" s="46"/>
      <c r="H59" s="46">
        <f>'Расходы по МП'!H61</f>
        <v>15212.9</v>
      </c>
      <c r="I59" s="46">
        <f>'Расходы по МП'!I61</f>
        <v>0</v>
      </c>
      <c r="J59" s="46">
        <f>'Расходы по МП'!J61</f>
        <v>0</v>
      </c>
      <c r="K59" s="46">
        <f>'Расходы по МП'!K61</f>
        <v>0</v>
      </c>
      <c r="L59" s="335"/>
    </row>
    <row r="60" spans="1:12" ht="27" thickBot="1">
      <c r="A60" s="334"/>
      <c r="B60" s="45" t="s">
        <v>693</v>
      </c>
      <c r="C60" s="45" t="s">
        <v>694</v>
      </c>
      <c r="D60" s="45" t="s">
        <v>698</v>
      </c>
      <c r="E60" s="46">
        <f t="shared" si="1"/>
        <v>0</v>
      </c>
      <c r="F60" s="46"/>
      <c r="G60" s="46"/>
      <c r="H60" s="46"/>
      <c r="I60" s="46"/>
      <c r="J60" s="46"/>
      <c r="K60" s="46"/>
      <c r="L60" s="335"/>
    </row>
    <row r="61" spans="1:12" ht="15.75" thickBot="1">
      <c r="A61" s="332" t="s">
        <v>708</v>
      </c>
      <c r="B61" s="45" t="s">
        <v>693</v>
      </c>
      <c r="C61" s="45" t="s">
        <v>694</v>
      </c>
      <c r="D61" s="45" t="s">
        <v>695</v>
      </c>
      <c r="E61" s="46">
        <f t="shared" si="1"/>
        <v>10813.521999999999</v>
      </c>
      <c r="F61" s="46">
        <f>F62+F63+F64+F65</f>
        <v>0</v>
      </c>
      <c r="G61" s="46">
        <f t="shared" ref="G61:K61" si="12">G62+G63+G64+G65</f>
        <v>0</v>
      </c>
      <c r="H61" s="46">
        <f t="shared" si="12"/>
        <v>1418.6447499999999</v>
      </c>
      <c r="I61" s="46">
        <f t="shared" si="12"/>
        <v>1618.0257499999998</v>
      </c>
      <c r="J61" s="46">
        <f t="shared" si="12"/>
        <v>3888.4257499999999</v>
      </c>
      <c r="K61" s="46">
        <f t="shared" si="12"/>
        <v>3888.4257499999999</v>
      </c>
      <c r="L61" s="335" t="s">
        <v>696</v>
      </c>
    </row>
    <row r="62" spans="1:12" ht="27" thickBot="1">
      <c r="A62" s="333"/>
      <c r="B62" s="45" t="s">
        <v>693</v>
      </c>
      <c r="C62" s="45" t="s">
        <v>694</v>
      </c>
      <c r="D62" s="45" t="s">
        <v>654</v>
      </c>
      <c r="E62" s="46">
        <f t="shared" si="1"/>
        <v>0</v>
      </c>
      <c r="F62" s="46"/>
      <c r="G62" s="46"/>
      <c r="H62" s="46"/>
      <c r="I62" s="46"/>
      <c r="J62" s="46"/>
      <c r="K62" s="46"/>
      <c r="L62" s="335"/>
    </row>
    <row r="63" spans="1:12" ht="27" thickBot="1">
      <c r="A63" s="333"/>
      <c r="B63" s="45" t="s">
        <v>693</v>
      </c>
      <c r="C63" s="45" t="s">
        <v>694</v>
      </c>
      <c r="D63" s="45" t="s">
        <v>655</v>
      </c>
      <c r="E63" s="46">
        <f t="shared" si="1"/>
        <v>0</v>
      </c>
      <c r="F63" s="46"/>
      <c r="G63" s="46"/>
      <c r="H63" s="46"/>
      <c r="I63" s="46"/>
      <c r="J63" s="46"/>
      <c r="K63" s="46"/>
      <c r="L63" s="335"/>
    </row>
    <row r="64" spans="1:12" ht="27" thickBot="1">
      <c r="A64" s="333"/>
      <c r="B64" s="45" t="s">
        <v>693</v>
      </c>
      <c r="C64" s="45" t="s">
        <v>694</v>
      </c>
      <c r="D64" s="45" t="s">
        <v>697</v>
      </c>
      <c r="E64" s="46">
        <f t="shared" si="1"/>
        <v>10813.521999999999</v>
      </c>
      <c r="F64" s="46"/>
      <c r="G64" s="46"/>
      <c r="H64" s="46">
        <f>'Расходы по МП'!H66</f>
        <v>1418.6447499999999</v>
      </c>
      <c r="I64" s="46">
        <f>'Расходы по МП'!I66</f>
        <v>1618.0257499999998</v>
      </c>
      <c r="J64" s="46">
        <f>'Расходы по МП'!J66</f>
        <v>3888.4257499999999</v>
      </c>
      <c r="K64" s="46">
        <f>'Расходы по МП'!K66</f>
        <v>3888.4257499999999</v>
      </c>
      <c r="L64" s="335"/>
    </row>
    <row r="65" spans="1:12" ht="27" thickBot="1">
      <c r="A65" s="334"/>
      <c r="B65" s="45" t="s">
        <v>693</v>
      </c>
      <c r="C65" s="45" t="s">
        <v>694</v>
      </c>
      <c r="D65" s="45" t="s">
        <v>698</v>
      </c>
      <c r="E65" s="46">
        <f t="shared" si="1"/>
        <v>0</v>
      </c>
      <c r="F65" s="46"/>
      <c r="G65" s="46"/>
      <c r="H65" s="46"/>
      <c r="I65" s="46"/>
      <c r="J65" s="46"/>
      <c r="K65" s="46"/>
      <c r="L65" s="335"/>
    </row>
    <row r="66" spans="1:12" ht="15.75" thickBot="1">
      <c r="A66" s="332" t="s">
        <v>709</v>
      </c>
      <c r="B66" s="45" t="s">
        <v>693</v>
      </c>
      <c r="C66" s="45" t="s">
        <v>694</v>
      </c>
      <c r="D66" s="45" t="s">
        <v>695</v>
      </c>
      <c r="E66" s="46">
        <f t="shared" si="1"/>
        <v>1913.0129999999997</v>
      </c>
      <c r="F66" s="46">
        <f t="shared" ref="F66:K70" si="13">F71+F76</f>
        <v>0</v>
      </c>
      <c r="G66" s="46">
        <f t="shared" si="13"/>
        <v>0</v>
      </c>
      <c r="H66" s="46">
        <f t="shared" si="13"/>
        <v>1183.1032499999999</v>
      </c>
      <c r="I66" s="46">
        <f t="shared" si="13"/>
        <v>243.30324999999999</v>
      </c>
      <c r="J66" s="46">
        <f t="shared" si="13"/>
        <v>243.30324999999999</v>
      </c>
      <c r="K66" s="46">
        <f t="shared" si="13"/>
        <v>243.30324999999999</v>
      </c>
      <c r="L66" s="335" t="s">
        <v>696</v>
      </c>
    </row>
    <row r="67" spans="1:12" ht="27" thickBot="1">
      <c r="A67" s="333"/>
      <c r="B67" s="45" t="s">
        <v>693</v>
      </c>
      <c r="C67" s="45" t="s">
        <v>694</v>
      </c>
      <c r="D67" s="45" t="s">
        <v>654</v>
      </c>
      <c r="E67" s="46">
        <f t="shared" si="1"/>
        <v>0</v>
      </c>
      <c r="F67" s="46">
        <f t="shared" si="13"/>
        <v>0</v>
      </c>
      <c r="G67" s="46">
        <f t="shared" si="13"/>
        <v>0</v>
      </c>
      <c r="H67" s="46">
        <f t="shared" si="13"/>
        <v>0</v>
      </c>
      <c r="I67" s="46">
        <f t="shared" si="13"/>
        <v>0</v>
      </c>
      <c r="J67" s="46">
        <f t="shared" si="13"/>
        <v>0</v>
      </c>
      <c r="K67" s="46">
        <f t="shared" si="13"/>
        <v>0</v>
      </c>
      <c r="L67" s="335"/>
    </row>
    <row r="68" spans="1:12" ht="27" thickBot="1">
      <c r="A68" s="333"/>
      <c r="B68" s="45" t="s">
        <v>693</v>
      </c>
      <c r="C68" s="45" t="s">
        <v>694</v>
      </c>
      <c r="D68" s="45" t="s">
        <v>655</v>
      </c>
      <c r="E68" s="46">
        <f t="shared" si="1"/>
        <v>0</v>
      </c>
      <c r="F68" s="46">
        <f t="shared" si="13"/>
        <v>0</v>
      </c>
      <c r="G68" s="46">
        <f t="shared" si="13"/>
        <v>0</v>
      </c>
      <c r="H68" s="46">
        <f t="shared" si="13"/>
        <v>0</v>
      </c>
      <c r="I68" s="46">
        <f t="shared" si="13"/>
        <v>0</v>
      </c>
      <c r="J68" s="46">
        <f t="shared" si="13"/>
        <v>0</v>
      </c>
      <c r="K68" s="46">
        <f t="shared" si="13"/>
        <v>0</v>
      </c>
      <c r="L68" s="335"/>
    </row>
    <row r="69" spans="1:12" ht="27" thickBot="1">
      <c r="A69" s="333"/>
      <c r="B69" s="45" t="s">
        <v>693</v>
      </c>
      <c r="C69" s="45" t="s">
        <v>694</v>
      </c>
      <c r="D69" s="45" t="s">
        <v>697</v>
      </c>
      <c r="E69" s="46">
        <f t="shared" si="1"/>
        <v>1913.0129999999997</v>
      </c>
      <c r="F69" s="46">
        <f t="shared" si="13"/>
        <v>0</v>
      </c>
      <c r="G69" s="46">
        <f t="shared" si="13"/>
        <v>0</v>
      </c>
      <c r="H69" s="46">
        <f t="shared" si="13"/>
        <v>1183.1032499999999</v>
      </c>
      <c r="I69" s="46">
        <f t="shared" si="13"/>
        <v>243.30324999999999</v>
      </c>
      <c r="J69" s="46">
        <f t="shared" si="13"/>
        <v>243.30324999999999</v>
      </c>
      <c r="K69" s="46">
        <f t="shared" si="13"/>
        <v>243.30324999999999</v>
      </c>
      <c r="L69" s="335"/>
    </row>
    <row r="70" spans="1:12" ht="27" thickBot="1">
      <c r="A70" s="334"/>
      <c r="B70" s="45" t="s">
        <v>693</v>
      </c>
      <c r="C70" s="45" t="s">
        <v>694</v>
      </c>
      <c r="D70" s="45" t="s">
        <v>698</v>
      </c>
      <c r="E70" s="46">
        <f t="shared" si="1"/>
        <v>0</v>
      </c>
      <c r="F70" s="46">
        <f t="shared" si="13"/>
        <v>0</v>
      </c>
      <c r="G70" s="46">
        <f t="shared" si="13"/>
        <v>0</v>
      </c>
      <c r="H70" s="46">
        <f t="shared" si="13"/>
        <v>0</v>
      </c>
      <c r="I70" s="46">
        <f t="shared" si="13"/>
        <v>0</v>
      </c>
      <c r="J70" s="46">
        <f t="shared" si="13"/>
        <v>0</v>
      </c>
      <c r="K70" s="46">
        <f t="shared" si="13"/>
        <v>0</v>
      </c>
      <c r="L70" s="335"/>
    </row>
    <row r="71" spans="1:12" ht="15.75" thickBot="1">
      <c r="A71" s="332" t="s">
        <v>710</v>
      </c>
      <c r="B71" s="45" t="s">
        <v>693</v>
      </c>
      <c r="C71" s="45" t="s">
        <v>694</v>
      </c>
      <c r="D71" s="45" t="s">
        <v>695</v>
      </c>
      <c r="E71" s="46">
        <f t="shared" ref="E71:E80" si="14">F71+G71+H71+I71+J71+K71</f>
        <v>1447.8</v>
      </c>
      <c r="F71" s="46">
        <f>F72+F73+F74+F75</f>
        <v>0</v>
      </c>
      <c r="G71" s="46">
        <f t="shared" ref="G71:K71" si="15">G72+G73+G74+G75</f>
        <v>0</v>
      </c>
      <c r="H71" s="46">
        <f t="shared" si="15"/>
        <v>1066.8</v>
      </c>
      <c r="I71" s="46">
        <f t="shared" si="15"/>
        <v>127</v>
      </c>
      <c r="J71" s="46">
        <f t="shared" si="15"/>
        <v>127</v>
      </c>
      <c r="K71" s="46">
        <f t="shared" si="15"/>
        <v>127</v>
      </c>
      <c r="L71" s="335" t="s">
        <v>696</v>
      </c>
    </row>
    <row r="72" spans="1:12" ht="27" thickBot="1">
      <c r="A72" s="333"/>
      <c r="B72" s="45" t="s">
        <v>693</v>
      </c>
      <c r="C72" s="45" t="s">
        <v>694</v>
      </c>
      <c r="D72" s="45" t="s">
        <v>654</v>
      </c>
      <c r="E72" s="46">
        <f t="shared" si="14"/>
        <v>0</v>
      </c>
      <c r="F72" s="46"/>
      <c r="G72" s="46"/>
      <c r="H72" s="46"/>
      <c r="I72" s="46"/>
      <c r="J72" s="46"/>
      <c r="K72" s="46"/>
      <c r="L72" s="335"/>
    </row>
    <row r="73" spans="1:12" ht="27" thickBot="1">
      <c r="A73" s="333"/>
      <c r="B73" s="45" t="s">
        <v>693</v>
      </c>
      <c r="C73" s="45" t="s">
        <v>694</v>
      </c>
      <c r="D73" s="45" t="s">
        <v>655</v>
      </c>
      <c r="E73" s="46">
        <f t="shared" si="14"/>
        <v>0</v>
      </c>
      <c r="F73" s="46"/>
      <c r="G73" s="46"/>
      <c r="H73" s="46"/>
      <c r="I73" s="46"/>
      <c r="J73" s="46"/>
      <c r="K73" s="46"/>
      <c r="L73" s="335"/>
    </row>
    <row r="74" spans="1:12" ht="27" thickBot="1">
      <c r="A74" s="333"/>
      <c r="B74" s="45" t="s">
        <v>693</v>
      </c>
      <c r="C74" s="45" t="s">
        <v>694</v>
      </c>
      <c r="D74" s="45" t="s">
        <v>697</v>
      </c>
      <c r="E74" s="46">
        <f t="shared" si="14"/>
        <v>1447.8</v>
      </c>
      <c r="F74" s="46"/>
      <c r="G74" s="46"/>
      <c r="H74" s="46">
        <f>'Расходы по МП'!H76</f>
        <v>1066.8</v>
      </c>
      <c r="I74" s="46">
        <f>'Расходы по МП'!I76</f>
        <v>127</v>
      </c>
      <c r="J74" s="46">
        <f>'Расходы по МП'!J76</f>
        <v>127</v>
      </c>
      <c r="K74" s="46">
        <f>'Расходы по МП'!K76</f>
        <v>127</v>
      </c>
      <c r="L74" s="335"/>
    </row>
    <row r="75" spans="1:12" ht="27" thickBot="1">
      <c r="A75" s="334"/>
      <c r="B75" s="45" t="s">
        <v>693</v>
      </c>
      <c r="C75" s="45" t="s">
        <v>694</v>
      </c>
      <c r="D75" s="45" t="s">
        <v>698</v>
      </c>
      <c r="E75" s="46">
        <f t="shared" si="14"/>
        <v>0</v>
      </c>
      <c r="F75" s="46"/>
      <c r="G75" s="46"/>
      <c r="H75" s="46"/>
      <c r="I75" s="46"/>
      <c r="J75" s="46"/>
      <c r="K75" s="46"/>
      <c r="L75" s="335"/>
    </row>
    <row r="76" spans="1:12" ht="15.75" thickBot="1">
      <c r="A76" s="332" t="s">
        <v>711</v>
      </c>
      <c r="B76" s="45" t="s">
        <v>693</v>
      </c>
      <c r="C76" s="45" t="s">
        <v>694</v>
      </c>
      <c r="D76" s="45" t="s">
        <v>695</v>
      </c>
      <c r="E76" s="46">
        <f t="shared" si="14"/>
        <v>465.21300000000002</v>
      </c>
      <c r="F76" s="46">
        <f>F77+F78+F79+F80</f>
        <v>0</v>
      </c>
      <c r="G76" s="46">
        <f t="shared" ref="G76:K76" si="16">G77+G78+G79+G80</f>
        <v>0</v>
      </c>
      <c r="H76" s="46">
        <f t="shared" si="16"/>
        <v>116.30325000000001</v>
      </c>
      <c r="I76" s="46">
        <f t="shared" si="16"/>
        <v>116.30325000000001</v>
      </c>
      <c r="J76" s="46">
        <f t="shared" si="16"/>
        <v>116.30325000000001</v>
      </c>
      <c r="K76" s="46">
        <f t="shared" si="16"/>
        <v>116.30325000000001</v>
      </c>
      <c r="L76" s="335" t="s">
        <v>696</v>
      </c>
    </row>
    <row r="77" spans="1:12" ht="27" thickBot="1">
      <c r="A77" s="333"/>
      <c r="B77" s="45" t="s">
        <v>693</v>
      </c>
      <c r="C77" s="45" t="s">
        <v>694</v>
      </c>
      <c r="D77" s="45" t="s">
        <v>654</v>
      </c>
      <c r="E77" s="46">
        <f t="shared" si="14"/>
        <v>0</v>
      </c>
      <c r="F77" s="46"/>
      <c r="G77" s="46"/>
      <c r="H77" s="46"/>
      <c r="I77" s="46"/>
      <c r="J77" s="46"/>
      <c r="K77" s="46"/>
      <c r="L77" s="335"/>
    </row>
    <row r="78" spans="1:12" ht="27" thickBot="1">
      <c r="A78" s="333"/>
      <c r="B78" s="45" t="s">
        <v>693</v>
      </c>
      <c r="C78" s="45" t="s">
        <v>694</v>
      </c>
      <c r="D78" s="45" t="s">
        <v>655</v>
      </c>
      <c r="E78" s="46">
        <f t="shared" si="14"/>
        <v>0</v>
      </c>
      <c r="F78" s="46"/>
      <c r="G78" s="46"/>
      <c r="H78" s="46"/>
      <c r="I78" s="46"/>
      <c r="J78" s="46"/>
      <c r="K78" s="46"/>
      <c r="L78" s="335"/>
    </row>
    <row r="79" spans="1:12" ht="27" thickBot="1">
      <c r="A79" s="333"/>
      <c r="B79" s="45" t="s">
        <v>693</v>
      </c>
      <c r="C79" s="45" t="s">
        <v>694</v>
      </c>
      <c r="D79" s="45" t="s">
        <v>697</v>
      </c>
      <c r="E79" s="46">
        <f t="shared" si="14"/>
        <v>465.21300000000002</v>
      </c>
      <c r="F79" s="46"/>
      <c r="G79" s="46"/>
      <c r="H79" s="46">
        <f>'Расходы по МП'!H81</f>
        <v>116.30325000000001</v>
      </c>
      <c r="I79" s="46">
        <f>'Расходы по МП'!I81</f>
        <v>116.30325000000001</v>
      </c>
      <c r="J79" s="46">
        <f>'Расходы по МП'!J81</f>
        <v>116.30325000000001</v>
      </c>
      <c r="K79" s="46">
        <f>'Расходы по МП'!K81</f>
        <v>116.30325000000001</v>
      </c>
      <c r="L79" s="335"/>
    </row>
    <row r="80" spans="1:12" ht="27" thickBot="1">
      <c r="A80" s="334"/>
      <c r="B80" s="45" t="s">
        <v>693</v>
      </c>
      <c r="C80" s="45" t="s">
        <v>694</v>
      </c>
      <c r="D80" s="45" t="s">
        <v>698</v>
      </c>
      <c r="E80" s="46">
        <f t="shared" si="14"/>
        <v>0</v>
      </c>
      <c r="F80" s="46"/>
      <c r="G80" s="46"/>
      <c r="H80" s="46"/>
      <c r="I80" s="46"/>
      <c r="J80" s="46"/>
      <c r="K80" s="46"/>
      <c r="L80" s="335"/>
    </row>
  </sheetData>
  <mergeCells count="37">
    <mergeCell ref="A66:A70"/>
    <mergeCell ref="L66:L70"/>
    <mergeCell ref="A71:A75"/>
    <mergeCell ref="L71:L75"/>
    <mergeCell ref="A76:A80"/>
    <mergeCell ref="L76:L80"/>
    <mergeCell ref="A51:A55"/>
    <mergeCell ref="L51:L55"/>
    <mergeCell ref="A56:A60"/>
    <mergeCell ref="L56:L60"/>
    <mergeCell ref="A61:A65"/>
    <mergeCell ref="L61:L65"/>
    <mergeCell ref="A36:A40"/>
    <mergeCell ref="L36:L40"/>
    <mergeCell ref="A41:A45"/>
    <mergeCell ref="L41:L45"/>
    <mergeCell ref="A46:A50"/>
    <mergeCell ref="L46:L50"/>
    <mergeCell ref="A21:A25"/>
    <mergeCell ref="L21:L25"/>
    <mergeCell ref="A26:A30"/>
    <mergeCell ref="L26:L30"/>
    <mergeCell ref="A31:A35"/>
    <mergeCell ref="L31:L35"/>
    <mergeCell ref="A6:A10"/>
    <mergeCell ref="L6:L10"/>
    <mergeCell ref="A11:A15"/>
    <mergeCell ref="L11:L15"/>
    <mergeCell ref="A16:A20"/>
    <mergeCell ref="L16:L20"/>
    <mergeCell ref="A1:L1"/>
    <mergeCell ref="A2:L2"/>
    <mergeCell ref="A3:A4"/>
    <mergeCell ref="B3:C3"/>
    <mergeCell ref="D3:E4"/>
    <mergeCell ref="F3:K3"/>
    <mergeCell ref="L3:L4"/>
  </mergeCells>
  <pageMargins left="0.70866141732283472" right="0.70866141732283472" top="0.36" bottom="0.3" header="0.31496062992125984" footer="0.31496062992125984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3"/>
  <sheetViews>
    <sheetView zoomScale="90" zoomScaleNormal="9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E46" sqref="E46"/>
    </sheetView>
  </sheetViews>
  <sheetFormatPr defaultColWidth="8.85546875" defaultRowHeight="15"/>
  <cols>
    <col min="1" max="1" width="28.42578125" style="204" customWidth="1"/>
    <col min="2" max="2" width="39.28515625" style="80" customWidth="1"/>
    <col min="3" max="5" width="15.7109375" style="79" customWidth="1"/>
    <col min="6" max="16384" width="8.85546875" style="79"/>
  </cols>
  <sheetData>
    <row r="1" spans="1:6" ht="21" customHeight="1">
      <c r="D1" s="271" t="s">
        <v>716</v>
      </c>
      <c r="E1" s="271"/>
    </row>
    <row r="2" spans="1:6" ht="100.9" customHeight="1">
      <c r="D2" s="272" t="str">
        <f>Источники!E2</f>
        <v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2025год и на плановый период 2026 и 2027 годов"</v>
      </c>
      <c r="E2" s="272"/>
    </row>
    <row r="3" spans="1:6" ht="18.600000000000001" customHeight="1">
      <c r="D3" s="271" t="str">
        <f>Источники!E3</f>
        <v>от "___" декабря 2024 года № _____</v>
      </c>
      <c r="E3" s="271"/>
    </row>
    <row r="4" spans="1:6" ht="46.9" customHeight="1">
      <c r="A4" s="274" t="s">
        <v>922</v>
      </c>
      <c r="B4" s="274"/>
      <c r="C4" s="274"/>
      <c r="D4" s="274"/>
      <c r="E4" s="274"/>
    </row>
    <row r="6" spans="1:6" ht="12.75">
      <c r="A6" s="273" t="s">
        <v>644</v>
      </c>
      <c r="B6" s="273"/>
      <c r="C6" s="273"/>
      <c r="D6" s="273"/>
      <c r="E6" s="273"/>
    </row>
    <row r="7" spans="1:6" ht="40.15" customHeight="1">
      <c r="A7" s="205" t="s">
        <v>497</v>
      </c>
      <c r="B7" s="81" t="s">
        <v>498</v>
      </c>
      <c r="C7" s="82" t="s">
        <v>361</v>
      </c>
      <c r="D7" s="83" t="s">
        <v>468</v>
      </c>
      <c r="E7" s="82" t="s">
        <v>814</v>
      </c>
    </row>
    <row r="8" spans="1:6" ht="13.15" customHeight="1">
      <c r="A8" s="206">
        <v>1</v>
      </c>
      <c r="B8" s="82">
        <v>2</v>
      </c>
      <c r="C8" s="63">
        <v>3</v>
      </c>
      <c r="D8" s="82">
        <v>4</v>
      </c>
      <c r="E8" s="63">
        <v>5</v>
      </c>
    </row>
    <row r="9" spans="1:6" ht="14.25">
      <c r="A9" s="207" t="s">
        <v>499</v>
      </c>
      <c r="B9" s="71" t="s">
        <v>500</v>
      </c>
      <c r="C9" s="84">
        <f>C10+C36</f>
        <v>24345.33325</v>
      </c>
      <c r="D9" s="84">
        <f t="shared" ref="D9:E9" si="0">D10+D36</f>
        <v>6216.5032499999998</v>
      </c>
      <c r="E9" s="84">
        <f t="shared" si="0"/>
        <v>8818.7032500000005</v>
      </c>
      <c r="F9" s="85">
        <f>C9+D9+E9</f>
        <v>39380.539749999996</v>
      </c>
    </row>
    <row r="10" spans="1:6" ht="25.5">
      <c r="A10" s="207" t="s">
        <v>501</v>
      </c>
      <c r="B10" s="71" t="s">
        <v>502</v>
      </c>
      <c r="C10" s="84">
        <f>C11+C14+C17+C25+C28+C33</f>
        <v>4236</v>
      </c>
      <c r="D10" s="84">
        <f t="shared" ref="D10:E10" si="1">D11+D14+D17+D25+D28+D33</f>
        <v>4320</v>
      </c>
      <c r="E10" s="84">
        <f t="shared" si="1"/>
        <v>4446</v>
      </c>
      <c r="F10" s="85">
        <f t="shared" ref="F10:F53" si="2">C10+D10+E10</f>
        <v>13002</v>
      </c>
    </row>
    <row r="11" spans="1:6" ht="14.25">
      <c r="A11" s="208" t="s">
        <v>503</v>
      </c>
      <c r="B11" s="86" t="s">
        <v>504</v>
      </c>
      <c r="C11" s="87">
        <f>C12</f>
        <v>94</v>
      </c>
      <c r="D11" s="87">
        <f t="shared" ref="D11:E12" si="3">D12</f>
        <v>102</v>
      </c>
      <c r="E11" s="87">
        <f t="shared" si="3"/>
        <v>110</v>
      </c>
      <c r="F11" s="85">
        <f t="shared" si="2"/>
        <v>306</v>
      </c>
    </row>
    <row r="12" spans="1:6">
      <c r="A12" s="209" t="s">
        <v>505</v>
      </c>
      <c r="B12" s="89" t="s">
        <v>506</v>
      </c>
      <c r="C12" s="90">
        <f>C13</f>
        <v>94</v>
      </c>
      <c r="D12" s="90">
        <f t="shared" si="3"/>
        <v>102</v>
      </c>
      <c r="E12" s="90">
        <f t="shared" si="3"/>
        <v>110</v>
      </c>
      <c r="F12" s="85">
        <f t="shared" si="2"/>
        <v>306</v>
      </c>
    </row>
    <row r="13" spans="1:6" ht="89.25">
      <c r="A13" s="209" t="s">
        <v>507</v>
      </c>
      <c r="B13" s="91" t="s">
        <v>508</v>
      </c>
      <c r="C13" s="90">
        <v>94</v>
      </c>
      <c r="D13" s="90">
        <v>102</v>
      </c>
      <c r="E13" s="90">
        <v>110</v>
      </c>
      <c r="F13" s="85">
        <f t="shared" si="2"/>
        <v>306</v>
      </c>
    </row>
    <row r="14" spans="1:6" ht="14.25">
      <c r="A14" s="208" t="s">
        <v>509</v>
      </c>
      <c r="B14" s="86" t="s">
        <v>510</v>
      </c>
      <c r="C14" s="87">
        <f>C15</f>
        <v>60</v>
      </c>
      <c r="D14" s="87">
        <f t="shared" ref="D14:E15" si="4">D15</f>
        <v>65</v>
      </c>
      <c r="E14" s="87">
        <f t="shared" si="4"/>
        <v>68</v>
      </c>
      <c r="F14" s="85">
        <f t="shared" si="2"/>
        <v>193</v>
      </c>
    </row>
    <row r="15" spans="1:6">
      <c r="A15" s="209" t="s">
        <v>511</v>
      </c>
      <c r="B15" s="89" t="s">
        <v>512</v>
      </c>
      <c r="C15" s="90">
        <f>C16</f>
        <v>60</v>
      </c>
      <c r="D15" s="90">
        <f t="shared" si="4"/>
        <v>65</v>
      </c>
      <c r="E15" s="90">
        <f t="shared" si="4"/>
        <v>68</v>
      </c>
      <c r="F15" s="85">
        <f t="shared" si="2"/>
        <v>193</v>
      </c>
    </row>
    <row r="16" spans="1:6">
      <c r="A16" s="209" t="s">
        <v>513</v>
      </c>
      <c r="B16" s="89" t="s">
        <v>512</v>
      </c>
      <c r="C16" s="90">
        <v>60</v>
      </c>
      <c r="D16" s="90">
        <v>65</v>
      </c>
      <c r="E16" s="90">
        <v>68</v>
      </c>
      <c r="F16" s="85">
        <f t="shared" si="2"/>
        <v>193</v>
      </c>
    </row>
    <row r="17" spans="1:6" ht="14.25">
      <c r="A17" s="208" t="s">
        <v>514</v>
      </c>
      <c r="B17" s="86" t="s">
        <v>515</v>
      </c>
      <c r="C17" s="87">
        <f>C18+C20</f>
        <v>4072</v>
      </c>
      <c r="D17" s="87">
        <f t="shared" ref="D17:E17" si="5">D18+D20</f>
        <v>4143</v>
      </c>
      <c r="E17" s="87">
        <f t="shared" si="5"/>
        <v>4258</v>
      </c>
      <c r="F17" s="85">
        <f t="shared" si="2"/>
        <v>12473</v>
      </c>
    </row>
    <row r="18" spans="1:6">
      <c r="A18" s="209" t="s">
        <v>516</v>
      </c>
      <c r="B18" s="89" t="s">
        <v>517</v>
      </c>
      <c r="C18" s="90">
        <f>C19</f>
        <v>821</v>
      </c>
      <c r="D18" s="90">
        <f t="shared" ref="D18:E18" si="6">D19</f>
        <v>839</v>
      </c>
      <c r="E18" s="90">
        <f t="shared" si="6"/>
        <v>869</v>
      </c>
      <c r="F18" s="85">
        <f t="shared" si="2"/>
        <v>2529</v>
      </c>
    </row>
    <row r="19" spans="1:6" ht="51">
      <c r="A19" s="209" t="s">
        <v>518</v>
      </c>
      <c r="B19" s="89" t="s">
        <v>519</v>
      </c>
      <c r="C19" s="90">
        <v>821</v>
      </c>
      <c r="D19" s="92">
        <v>839</v>
      </c>
      <c r="E19" s="90">
        <v>869</v>
      </c>
      <c r="F19" s="85">
        <f t="shared" si="2"/>
        <v>2529</v>
      </c>
    </row>
    <row r="20" spans="1:6">
      <c r="A20" s="209" t="s">
        <v>520</v>
      </c>
      <c r="B20" s="89" t="s">
        <v>521</v>
      </c>
      <c r="C20" s="90">
        <f>C21+C23</f>
        <v>3251</v>
      </c>
      <c r="D20" s="90">
        <f t="shared" ref="D20:E20" si="7">D21+D23</f>
        <v>3304</v>
      </c>
      <c r="E20" s="90">
        <f t="shared" si="7"/>
        <v>3389</v>
      </c>
      <c r="F20" s="85">
        <f t="shared" si="2"/>
        <v>9944</v>
      </c>
    </row>
    <row r="21" spans="1:6">
      <c r="A21" s="209" t="s">
        <v>722</v>
      </c>
      <c r="B21" s="89" t="s">
        <v>522</v>
      </c>
      <c r="C21" s="90">
        <f>C22</f>
        <v>856</v>
      </c>
      <c r="D21" s="90">
        <f t="shared" ref="D21:E21" si="8">D22</f>
        <v>856</v>
      </c>
      <c r="E21" s="90">
        <f t="shared" si="8"/>
        <v>856</v>
      </c>
      <c r="F21" s="85">
        <f t="shared" si="2"/>
        <v>2568</v>
      </c>
    </row>
    <row r="22" spans="1:6" ht="38.25">
      <c r="A22" s="209" t="s">
        <v>523</v>
      </c>
      <c r="B22" s="89" t="s">
        <v>524</v>
      </c>
      <c r="C22" s="90">
        <v>856</v>
      </c>
      <c r="D22" s="92">
        <v>856</v>
      </c>
      <c r="E22" s="90">
        <v>856</v>
      </c>
      <c r="F22" s="85">
        <f t="shared" si="2"/>
        <v>2568</v>
      </c>
    </row>
    <row r="23" spans="1:6">
      <c r="A23" s="209" t="s">
        <v>525</v>
      </c>
      <c r="B23" s="89" t="s">
        <v>526</v>
      </c>
      <c r="C23" s="90">
        <f>C24</f>
        <v>2395</v>
      </c>
      <c r="D23" s="90">
        <f t="shared" ref="D23:E23" si="9">D24</f>
        <v>2448</v>
      </c>
      <c r="E23" s="90">
        <f t="shared" si="9"/>
        <v>2533</v>
      </c>
      <c r="F23" s="85">
        <f t="shared" si="2"/>
        <v>7376</v>
      </c>
    </row>
    <row r="24" spans="1:6" ht="51">
      <c r="A24" s="209" t="s">
        <v>527</v>
      </c>
      <c r="B24" s="89" t="s">
        <v>528</v>
      </c>
      <c r="C24" s="90">
        <v>2395</v>
      </c>
      <c r="D24" s="92">
        <v>2448</v>
      </c>
      <c r="E24" s="90">
        <v>2533</v>
      </c>
      <c r="F24" s="85">
        <f t="shared" si="2"/>
        <v>7376</v>
      </c>
    </row>
    <row r="25" spans="1:6" ht="14.25">
      <c r="A25" s="208" t="s">
        <v>529</v>
      </c>
      <c r="B25" s="86" t="s">
        <v>530</v>
      </c>
      <c r="C25" s="87">
        <f>C26</f>
        <v>3</v>
      </c>
      <c r="D25" s="87">
        <f t="shared" ref="D25:E26" si="10">D26</f>
        <v>3</v>
      </c>
      <c r="E25" s="87">
        <f t="shared" si="10"/>
        <v>3</v>
      </c>
      <c r="F25" s="85">
        <f t="shared" si="2"/>
        <v>9</v>
      </c>
    </row>
    <row r="26" spans="1:6" ht="51">
      <c r="A26" s="209" t="s">
        <v>531</v>
      </c>
      <c r="B26" s="89" t="s">
        <v>532</v>
      </c>
      <c r="C26" s="90">
        <f>C27</f>
        <v>3</v>
      </c>
      <c r="D26" s="90">
        <f t="shared" si="10"/>
        <v>3</v>
      </c>
      <c r="E26" s="90">
        <f t="shared" si="10"/>
        <v>3</v>
      </c>
      <c r="F26" s="85">
        <f t="shared" si="2"/>
        <v>9</v>
      </c>
    </row>
    <row r="27" spans="1:6" ht="89.25">
      <c r="A27" s="209" t="s">
        <v>533</v>
      </c>
      <c r="B27" s="89" t="s">
        <v>534</v>
      </c>
      <c r="C27" s="90">
        <v>3</v>
      </c>
      <c r="D27" s="92">
        <v>3</v>
      </c>
      <c r="E27" s="90">
        <v>3</v>
      </c>
      <c r="F27" s="85">
        <f t="shared" si="2"/>
        <v>9</v>
      </c>
    </row>
    <row r="28" spans="1:6" ht="51">
      <c r="A28" s="208" t="s">
        <v>535</v>
      </c>
      <c r="B28" s="86" t="s">
        <v>536</v>
      </c>
      <c r="C28" s="87">
        <f>C29+C31</f>
        <v>0</v>
      </c>
      <c r="D28" s="87">
        <f t="shared" ref="D28:E28" si="11">D29+D31</f>
        <v>0</v>
      </c>
      <c r="E28" s="87">
        <f t="shared" si="11"/>
        <v>0</v>
      </c>
      <c r="F28" s="85">
        <f t="shared" si="2"/>
        <v>0</v>
      </c>
    </row>
    <row r="29" spans="1:6" ht="102">
      <c r="A29" s="209" t="s">
        <v>537</v>
      </c>
      <c r="B29" s="91" t="s">
        <v>538</v>
      </c>
      <c r="C29" s="90">
        <f>C30</f>
        <v>0</v>
      </c>
      <c r="D29" s="90">
        <f t="shared" ref="D29:E29" si="12">D30</f>
        <v>0</v>
      </c>
      <c r="E29" s="90">
        <f t="shared" si="12"/>
        <v>0</v>
      </c>
      <c r="F29" s="85">
        <f t="shared" si="2"/>
        <v>0</v>
      </c>
    </row>
    <row r="30" spans="1:6" ht="89.25">
      <c r="A30" s="209" t="s">
        <v>539</v>
      </c>
      <c r="B30" s="89" t="s">
        <v>540</v>
      </c>
      <c r="C30" s="90"/>
      <c r="D30" s="92"/>
      <c r="E30" s="90"/>
      <c r="F30" s="85">
        <f t="shared" si="2"/>
        <v>0</v>
      </c>
    </row>
    <row r="31" spans="1:6" ht="89.25">
      <c r="A31" s="209" t="s">
        <v>541</v>
      </c>
      <c r="B31" s="91" t="s">
        <v>542</v>
      </c>
      <c r="C31" s="90">
        <f>C32</f>
        <v>0</v>
      </c>
      <c r="D31" s="90">
        <f t="shared" ref="D31:E31" si="13">D32</f>
        <v>0</v>
      </c>
      <c r="E31" s="90">
        <f t="shared" si="13"/>
        <v>0</v>
      </c>
      <c r="F31" s="85">
        <f t="shared" si="2"/>
        <v>0</v>
      </c>
    </row>
    <row r="32" spans="1:6" ht="76.5">
      <c r="A32" s="209" t="s">
        <v>543</v>
      </c>
      <c r="B32" s="89" t="s">
        <v>544</v>
      </c>
      <c r="C32" s="90"/>
      <c r="D32" s="92"/>
      <c r="E32" s="90"/>
      <c r="F32" s="85">
        <f t="shared" si="2"/>
        <v>0</v>
      </c>
    </row>
    <row r="33" spans="1:6" ht="25.5">
      <c r="A33" s="208" t="s">
        <v>545</v>
      </c>
      <c r="B33" s="86" t="s">
        <v>546</v>
      </c>
      <c r="C33" s="87">
        <f>C34</f>
        <v>7</v>
      </c>
      <c r="D33" s="87">
        <f t="shared" ref="D33:E34" si="14">D34</f>
        <v>7</v>
      </c>
      <c r="E33" s="87">
        <f t="shared" si="14"/>
        <v>7</v>
      </c>
      <c r="F33" s="85">
        <f t="shared" si="2"/>
        <v>21</v>
      </c>
    </row>
    <row r="34" spans="1:6" ht="76.5">
      <c r="A34" s="209" t="s">
        <v>547</v>
      </c>
      <c r="B34" s="89" t="s">
        <v>548</v>
      </c>
      <c r="C34" s="90">
        <f>C35</f>
        <v>7</v>
      </c>
      <c r="D34" s="90">
        <f t="shared" si="14"/>
        <v>7</v>
      </c>
      <c r="E34" s="90">
        <f t="shared" si="14"/>
        <v>7</v>
      </c>
      <c r="F34" s="85">
        <f t="shared" si="2"/>
        <v>21</v>
      </c>
    </row>
    <row r="35" spans="1:6" ht="76.5">
      <c r="A35" s="209" t="s">
        <v>549</v>
      </c>
      <c r="B35" s="89" t="s">
        <v>548</v>
      </c>
      <c r="C35" s="90">
        <v>7</v>
      </c>
      <c r="D35" s="92">
        <v>7</v>
      </c>
      <c r="E35" s="90">
        <v>7</v>
      </c>
      <c r="F35" s="85">
        <f t="shared" si="2"/>
        <v>21</v>
      </c>
    </row>
    <row r="36" spans="1:6" ht="14.25">
      <c r="A36" s="207" t="s">
        <v>550</v>
      </c>
      <c r="B36" s="71" t="s">
        <v>551</v>
      </c>
      <c r="C36" s="84">
        <f>C37</f>
        <v>20109.33325</v>
      </c>
      <c r="D36" s="84">
        <f t="shared" ref="D36:E36" si="15">D37</f>
        <v>1896.50325</v>
      </c>
      <c r="E36" s="84">
        <f t="shared" si="15"/>
        <v>4372.7032500000005</v>
      </c>
      <c r="F36" s="85">
        <f t="shared" si="2"/>
        <v>26378.539750000004</v>
      </c>
    </row>
    <row r="37" spans="1:6" ht="38.25">
      <c r="A37" s="207" t="s">
        <v>552</v>
      </c>
      <c r="B37" s="71" t="s">
        <v>553</v>
      </c>
      <c r="C37" s="84">
        <f>C38+C43+C46+C49</f>
        <v>20109.33325</v>
      </c>
      <c r="D37" s="84">
        <f t="shared" ref="D37:E37" si="16">D38+D43+D46+D49</f>
        <v>1896.50325</v>
      </c>
      <c r="E37" s="84">
        <f t="shared" si="16"/>
        <v>4372.7032500000005</v>
      </c>
      <c r="F37" s="85">
        <f t="shared" si="2"/>
        <v>26378.539750000004</v>
      </c>
    </row>
    <row r="38" spans="1:6" ht="25.5">
      <c r="A38" s="208" t="s">
        <v>554</v>
      </c>
      <c r="B38" s="86" t="s">
        <v>555</v>
      </c>
      <c r="C38" s="87">
        <f>C39+C41</f>
        <v>1054</v>
      </c>
      <c r="D38" s="87">
        <f t="shared" ref="D38:E38" si="17">D39+D41</f>
        <v>1046</v>
      </c>
      <c r="E38" s="87">
        <f t="shared" si="17"/>
        <v>1116</v>
      </c>
      <c r="F38" s="85">
        <f t="shared" si="2"/>
        <v>3216</v>
      </c>
    </row>
    <row r="39" spans="1:6" ht="25.5">
      <c r="A39" s="209" t="s">
        <v>556</v>
      </c>
      <c r="B39" s="89" t="s">
        <v>557</v>
      </c>
      <c r="C39" s="90">
        <f>C40</f>
        <v>507</v>
      </c>
      <c r="D39" s="92">
        <f t="shared" ref="D39:E39" si="18">D40</f>
        <v>444</v>
      </c>
      <c r="E39" s="90">
        <f t="shared" si="18"/>
        <v>458</v>
      </c>
      <c r="F39" s="85">
        <f t="shared" si="2"/>
        <v>1409</v>
      </c>
    </row>
    <row r="40" spans="1:6" ht="38.25">
      <c r="A40" s="209" t="s">
        <v>558</v>
      </c>
      <c r="B40" s="89" t="s">
        <v>632</v>
      </c>
      <c r="C40" s="90">
        <v>507</v>
      </c>
      <c r="D40" s="92">
        <v>444</v>
      </c>
      <c r="E40" s="90">
        <v>458</v>
      </c>
      <c r="F40" s="85">
        <f t="shared" si="2"/>
        <v>1409</v>
      </c>
    </row>
    <row r="41" spans="1:6" ht="51">
      <c r="A41" s="209" t="s">
        <v>559</v>
      </c>
      <c r="B41" s="89" t="s">
        <v>560</v>
      </c>
      <c r="C41" s="90">
        <f>C42</f>
        <v>547</v>
      </c>
      <c r="D41" s="92">
        <f t="shared" ref="D41:E41" si="19">D42</f>
        <v>602</v>
      </c>
      <c r="E41" s="90">
        <f t="shared" si="19"/>
        <v>658</v>
      </c>
      <c r="F41" s="85">
        <f t="shared" si="2"/>
        <v>1807</v>
      </c>
    </row>
    <row r="42" spans="1:6" ht="38.25">
      <c r="A42" s="209" t="s">
        <v>561</v>
      </c>
      <c r="B42" s="89" t="s">
        <v>562</v>
      </c>
      <c r="C42" s="90">
        <v>547</v>
      </c>
      <c r="D42" s="92">
        <v>602</v>
      </c>
      <c r="E42" s="90">
        <v>658</v>
      </c>
      <c r="F42" s="85">
        <f t="shared" si="2"/>
        <v>1807</v>
      </c>
    </row>
    <row r="43" spans="1:6" ht="38.25">
      <c r="A43" s="208" t="s">
        <v>636</v>
      </c>
      <c r="B43" s="86" t="s">
        <v>638</v>
      </c>
      <c r="C43" s="87">
        <f>C44</f>
        <v>0</v>
      </c>
      <c r="D43" s="87">
        <f t="shared" ref="D43:E44" si="20">D44</f>
        <v>0</v>
      </c>
      <c r="E43" s="87">
        <f t="shared" si="20"/>
        <v>2400</v>
      </c>
      <c r="F43" s="85">
        <f t="shared" si="2"/>
        <v>2400</v>
      </c>
    </row>
    <row r="44" spans="1:6">
      <c r="A44" s="209" t="s">
        <v>635</v>
      </c>
      <c r="B44" s="89" t="s">
        <v>637</v>
      </c>
      <c r="C44" s="90">
        <f>C45</f>
        <v>0</v>
      </c>
      <c r="D44" s="92">
        <f t="shared" si="20"/>
        <v>0</v>
      </c>
      <c r="E44" s="90">
        <f t="shared" si="20"/>
        <v>2400</v>
      </c>
      <c r="F44" s="85">
        <f t="shared" si="2"/>
        <v>2400</v>
      </c>
    </row>
    <row r="45" spans="1:6" ht="25.5">
      <c r="A45" s="209" t="s">
        <v>634</v>
      </c>
      <c r="B45" s="89" t="s">
        <v>633</v>
      </c>
      <c r="C45" s="90"/>
      <c r="D45" s="92"/>
      <c r="E45" s="90">
        <v>2400</v>
      </c>
      <c r="F45" s="85">
        <f t="shared" si="2"/>
        <v>2400</v>
      </c>
    </row>
    <row r="46" spans="1:6" ht="25.5">
      <c r="A46" s="208" t="s">
        <v>563</v>
      </c>
      <c r="B46" s="86" t="s">
        <v>564</v>
      </c>
      <c r="C46" s="87">
        <f>C47</f>
        <v>156.19999999999999</v>
      </c>
      <c r="D46" s="87">
        <f t="shared" ref="D46:E47" si="21">D47</f>
        <v>171.3</v>
      </c>
      <c r="E46" s="87">
        <f t="shared" si="21"/>
        <v>177.5</v>
      </c>
      <c r="F46" s="85">
        <f t="shared" si="2"/>
        <v>505</v>
      </c>
    </row>
    <row r="47" spans="1:6" ht="38.25">
      <c r="A47" s="209" t="s">
        <v>565</v>
      </c>
      <c r="B47" s="89" t="s">
        <v>566</v>
      </c>
      <c r="C47" s="90">
        <f>C48</f>
        <v>156.19999999999999</v>
      </c>
      <c r="D47" s="92">
        <f t="shared" si="21"/>
        <v>171.3</v>
      </c>
      <c r="E47" s="90">
        <f t="shared" si="21"/>
        <v>177.5</v>
      </c>
      <c r="F47" s="85">
        <f t="shared" si="2"/>
        <v>505</v>
      </c>
    </row>
    <row r="48" spans="1:6" ht="51">
      <c r="A48" s="209" t="s">
        <v>567</v>
      </c>
      <c r="B48" s="89" t="s">
        <v>568</v>
      </c>
      <c r="C48" s="90">
        <v>156.19999999999999</v>
      </c>
      <c r="D48" s="92">
        <v>171.3</v>
      </c>
      <c r="E48" s="90">
        <v>177.5</v>
      </c>
      <c r="F48" s="85">
        <f t="shared" si="2"/>
        <v>505</v>
      </c>
    </row>
    <row r="49" spans="1:6" ht="14.25">
      <c r="A49" s="208" t="s">
        <v>630</v>
      </c>
      <c r="B49" s="86" t="s">
        <v>631</v>
      </c>
      <c r="C49" s="87">
        <f>C50+C52</f>
        <v>18899.133249999999</v>
      </c>
      <c r="D49" s="87">
        <f t="shared" ref="D49:E49" si="22">D50+D52</f>
        <v>679.20325000000003</v>
      </c>
      <c r="E49" s="87">
        <f t="shared" si="22"/>
        <v>679.20325000000003</v>
      </c>
      <c r="F49" s="85">
        <f t="shared" si="2"/>
        <v>20257.539749999996</v>
      </c>
    </row>
    <row r="50" spans="1:6" ht="76.5">
      <c r="A50" s="209" t="s">
        <v>573</v>
      </c>
      <c r="B50" s="89" t="s">
        <v>574</v>
      </c>
      <c r="C50" s="90">
        <f>C51</f>
        <v>706.8</v>
      </c>
      <c r="D50" s="92">
        <f t="shared" ref="D50:E50" si="23">D51</f>
        <v>0</v>
      </c>
      <c r="E50" s="90">
        <f t="shared" si="23"/>
        <v>0</v>
      </c>
      <c r="F50" s="85">
        <f t="shared" si="2"/>
        <v>706.8</v>
      </c>
    </row>
    <row r="51" spans="1:6" ht="76.5">
      <c r="A51" s="209" t="s">
        <v>575</v>
      </c>
      <c r="B51" s="89" t="s">
        <v>574</v>
      </c>
      <c r="C51" s="90">
        <v>706.8</v>
      </c>
      <c r="D51" s="92"/>
      <c r="E51" s="90"/>
      <c r="F51" s="85">
        <f t="shared" si="2"/>
        <v>706.8</v>
      </c>
    </row>
    <row r="52" spans="1:6" ht="25.5">
      <c r="A52" s="209" t="s">
        <v>569</v>
      </c>
      <c r="B52" s="89" t="s">
        <v>570</v>
      </c>
      <c r="C52" s="90">
        <f>C53</f>
        <v>18192.33325</v>
      </c>
      <c r="D52" s="92">
        <f t="shared" ref="D52:E52" si="24">D53</f>
        <v>679.20325000000003</v>
      </c>
      <c r="E52" s="90">
        <f t="shared" si="24"/>
        <v>679.20325000000003</v>
      </c>
      <c r="F52" s="85">
        <f t="shared" si="2"/>
        <v>19550.739749999997</v>
      </c>
    </row>
    <row r="53" spans="1:6" ht="25.5">
      <c r="A53" s="209" t="s">
        <v>571</v>
      </c>
      <c r="B53" s="89" t="s">
        <v>572</v>
      </c>
      <c r="C53" s="90">
        <f>18076.03+116.30325</f>
        <v>18192.33325</v>
      </c>
      <c r="D53" s="92">
        <f>562.9+116.30325</f>
        <v>679.20325000000003</v>
      </c>
      <c r="E53" s="90">
        <f>562.9+116.30325</f>
        <v>679.20325000000003</v>
      </c>
      <c r="F53" s="85">
        <f t="shared" si="2"/>
        <v>19550.739749999997</v>
      </c>
    </row>
  </sheetData>
  <autoFilter ref="A8:F8"/>
  <mergeCells count="5">
    <mergeCell ref="A6:E6"/>
    <mergeCell ref="A4:E4"/>
    <mergeCell ref="D1:E1"/>
    <mergeCell ref="D2:E2"/>
    <mergeCell ref="D3:E3"/>
  </mergeCells>
  <pageMargins left="0.59055118110236227" right="0.27559055118110237" top="0.55118110236220474" bottom="0.55118110236220474" header="0.31496062992125984" footer="0.31496062992125984"/>
  <pageSetup paperSize="9" scale="80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249977111117893"/>
    <outlinePr summaryBelow="0" summaryRight="0"/>
    <pageSetUpPr fitToPage="1"/>
  </sheetPr>
  <dimension ref="A1:R554"/>
  <sheetViews>
    <sheetView showGridLines="0" topLeftCell="B1" zoomScale="90" zoomScaleNormal="90" workbookViewId="0">
      <pane xSplit="4" ySplit="6" topLeftCell="F7" activePane="bottomRight" state="frozen"/>
      <selection activeCell="B1" sqref="B1"/>
      <selection pane="topRight" activeCell="F1" sqref="F1"/>
      <selection pane="bottomLeft" activeCell="B7" sqref="B7"/>
      <selection pane="bottomRight" activeCell="K7" sqref="K7:L7"/>
    </sheetView>
  </sheetViews>
  <sheetFormatPr defaultColWidth="9.140625" defaultRowHeight="15" outlineLevelRow="1" outlineLevelCol="1"/>
  <cols>
    <col min="1" max="1" width="6.7109375" style="1" customWidth="1"/>
    <col min="2" max="2" width="10.42578125" style="1" customWidth="1"/>
    <col min="3" max="3" width="14.28515625" style="1" customWidth="1"/>
    <col min="4" max="4" width="6.7109375" style="1" customWidth="1"/>
    <col min="5" max="5" width="8.28515625" style="1" customWidth="1"/>
    <col min="6" max="6" width="14.42578125" style="1" customWidth="1" outlineLevel="1"/>
    <col min="7" max="8" width="10.7109375" style="1" customWidth="1" outlineLevel="1"/>
    <col min="9" max="9" width="40.5703125" style="1" customWidth="1" outlineLevel="1"/>
    <col min="10" max="10" width="17.7109375" style="1" customWidth="1"/>
    <col min="11" max="12" width="17.7109375" style="1" customWidth="1" outlineLevel="1"/>
    <col min="13" max="14" width="17.7109375" style="1" customWidth="1"/>
    <col min="15" max="16" width="9.140625" style="1"/>
    <col min="17" max="17" width="9.85546875" style="1" bestFit="1" customWidth="1"/>
    <col min="18" max="18" width="11" style="1" bestFit="1" customWidth="1"/>
    <col min="19" max="16384" width="9.140625" style="1"/>
  </cols>
  <sheetData>
    <row r="1" spans="1:18" ht="15.95" customHeight="1">
      <c r="A1" s="283" t="s">
        <v>0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</row>
    <row r="2" spans="1:18" ht="15.95" customHeight="1">
      <c r="A2" s="283"/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</row>
    <row r="3" spans="1:18" ht="15.2" customHeight="1">
      <c r="A3" s="285" t="s">
        <v>1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</row>
    <row r="4" spans="1:18" ht="61.7" customHeight="1">
      <c r="A4" s="287" t="s">
        <v>2</v>
      </c>
      <c r="B4" s="275" t="s">
        <v>3</v>
      </c>
      <c r="C4" s="279" t="s">
        <v>4</v>
      </c>
      <c r="D4" s="275" t="s">
        <v>5</v>
      </c>
      <c r="E4" s="275" t="s">
        <v>6</v>
      </c>
      <c r="F4" s="275" t="s">
        <v>7</v>
      </c>
      <c r="G4" s="275" t="s">
        <v>8</v>
      </c>
      <c r="H4" s="275" t="s">
        <v>9</v>
      </c>
      <c r="I4" s="275" t="s">
        <v>10</v>
      </c>
      <c r="J4" s="9" t="s">
        <v>11</v>
      </c>
      <c r="K4" s="275" t="s">
        <v>893</v>
      </c>
      <c r="L4" s="275" t="s">
        <v>818</v>
      </c>
      <c r="M4" s="277" t="s">
        <v>11</v>
      </c>
      <c r="N4" s="278"/>
    </row>
    <row r="5" spans="1:18">
      <c r="A5" s="288"/>
      <c r="B5" s="276"/>
      <c r="C5" s="280"/>
      <c r="D5" s="276"/>
      <c r="E5" s="276"/>
      <c r="F5" s="276"/>
      <c r="G5" s="276"/>
      <c r="H5" s="276"/>
      <c r="I5" s="276"/>
      <c r="J5" s="211" t="s">
        <v>361</v>
      </c>
      <c r="K5" s="276"/>
      <c r="L5" s="276"/>
      <c r="M5" s="211" t="s">
        <v>468</v>
      </c>
      <c r="N5" s="212" t="s">
        <v>814</v>
      </c>
      <c r="R5" s="255"/>
    </row>
    <row r="6" spans="1:18">
      <c r="A6" s="10" t="s">
        <v>12</v>
      </c>
      <c r="B6" s="11" t="s">
        <v>13</v>
      </c>
      <c r="C6" s="11" t="s">
        <v>14</v>
      </c>
      <c r="D6" s="11" t="s">
        <v>15</v>
      </c>
      <c r="E6" s="11" t="s">
        <v>16</v>
      </c>
      <c r="F6" s="11" t="s">
        <v>17</v>
      </c>
      <c r="G6" s="11" t="s">
        <v>18</v>
      </c>
      <c r="H6" s="11" t="s">
        <v>19</v>
      </c>
      <c r="I6" s="11" t="s">
        <v>20</v>
      </c>
      <c r="J6" s="11" t="s">
        <v>21</v>
      </c>
      <c r="K6" s="11" t="s">
        <v>22</v>
      </c>
      <c r="L6" s="11" t="s">
        <v>23</v>
      </c>
      <c r="M6" s="11" t="s">
        <v>24</v>
      </c>
      <c r="N6" s="12" t="s">
        <v>25</v>
      </c>
      <c r="Q6" s="255"/>
    </row>
    <row r="7" spans="1:18" ht="15.75" thickBot="1">
      <c r="A7" s="13" t="s">
        <v>26</v>
      </c>
      <c r="B7" s="14"/>
      <c r="C7" s="14"/>
      <c r="D7" s="14"/>
      <c r="E7" s="14"/>
      <c r="F7" s="14"/>
      <c r="G7" s="14"/>
      <c r="H7" s="14"/>
      <c r="I7" s="15"/>
      <c r="J7" s="2">
        <f>K7+L7</f>
        <v>24345329</v>
      </c>
      <c r="K7" s="2">
        <f>K8+K127+K140+K192+K256+K460+K517+K528+K541</f>
        <v>8298628.25</v>
      </c>
      <c r="L7" s="2">
        <f>L8+L127+L140+L192+L256+L460+L517+L528+L541</f>
        <v>16046700.75</v>
      </c>
      <c r="M7" s="2">
        <f>M8+M127+M140+M192+M256+M460+M517+M528+M541</f>
        <v>6082329</v>
      </c>
      <c r="N7" s="2">
        <f>N8+N127+N140+N192+N256+N460+N517+N528+N541</f>
        <v>8540629</v>
      </c>
    </row>
    <row r="8" spans="1:18">
      <c r="A8" s="16" t="s">
        <v>26</v>
      </c>
      <c r="B8" s="17" t="s">
        <v>27</v>
      </c>
      <c r="C8" s="17"/>
      <c r="D8" s="17"/>
      <c r="E8" s="17"/>
      <c r="F8" s="17"/>
      <c r="G8" s="17"/>
      <c r="H8" s="17"/>
      <c r="I8" s="18"/>
      <c r="J8" s="3">
        <f t="shared" ref="J8:J71" si="0">K8+L8</f>
        <v>4809800</v>
      </c>
      <c r="K8" s="3">
        <f t="shared" ref="K8:N8" si="1">K9+K18+K101+K106</f>
        <v>4809800</v>
      </c>
      <c r="L8" s="3">
        <f t="shared" si="1"/>
        <v>0</v>
      </c>
      <c r="M8" s="3">
        <f t="shared" si="1"/>
        <v>3687300</v>
      </c>
      <c r="N8" s="3">
        <f t="shared" si="1"/>
        <v>3869000</v>
      </c>
    </row>
    <row r="9" spans="1:18">
      <c r="A9" s="19" t="s">
        <v>26</v>
      </c>
      <c r="B9" s="20" t="s">
        <v>28</v>
      </c>
      <c r="C9" s="20"/>
      <c r="D9" s="20"/>
      <c r="E9" s="20"/>
      <c r="F9" s="20"/>
      <c r="G9" s="20"/>
      <c r="H9" s="20"/>
      <c r="I9" s="21"/>
      <c r="J9" s="4">
        <f t="shared" si="0"/>
        <v>1246300</v>
      </c>
      <c r="K9" s="4">
        <f>K10</f>
        <v>1246300</v>
      </c>
      <c r="L9" s="4">
        <f t="shared" ref="L9:N10" si="2">L10</f>
        <v>0</v>
      </c>
      <c r="M9" s="4">
        <f t="shared" si="2"/>
        <v>1220000</v>
      </c>
      <c r="N9" s="4">
        <f t="shared" si="2"/>
        <v>1265000</v>
      </c>
    </row>
    <row r="10" spans="1:18">
      <c r="A10" s="22" t="s">
        <v>26</v>
      </c>
      <c r="B10" s="23" t="s">
        <v>28</v>
      </c>
      <c r="C10" s="23" t="s">
        <v>29</v>
      </c>
      <c r="D10" s="23"/>
      <c r="E10" s="23"/>
      <c r="F10" s="23"/>
      <c r="G10" s="23"/>
      <c r="H10" s="23"/>
      <c r="I10" s="24"/>
      <c r="J10" s="5">
        <f t="shared" si="0"/>
        <v>1246300</v>
      </c>
      <c r="K10" s="5">
        <f>K11</f>
        <v>1246300</v>
      </c>
      <c r="L10" s="5">
        <f t="shared" si="2"/>
        <v>0</v>
      </c>
      <c r="M10" s="5">
        <f t="shared" si="2"/>
        <v>1220000</v>
      </c>
      <c r="N10" s="5">
        <f t="shared" si="2"/>
        <v>1265000</v>
      </c>
    </row>
    <row r="11" spans="1:18">
      <c r="A11" s="25" t="s">
        <v>26</v>
      </c>
      <c r="B11" s="26" t="s">
        <v>28</v>
      </c>
      <c r="C11" s="26" t="s">
        <v>29</v>
      </c>
      <c r="D11" s="26" t="s">
        <v>30</v>
      </c>
      <c r="E11" s="26"/>
      <c r="F11" s="26"/>
      <c r="G11" s="26"/>
      <c r="H11" s="26"/>
      <c r="I11" s="27"/>
      <c r="J11" s="6">
        <f t="shared" si="0"/>
        <v>1246300</v>
      </c>
      <c r="K11" s="6">
        <f>K12+K14+K16</f>
        <v>1246300</v>
      </c>
      <c r="L11" s="6">
        <f t="shared" ref="L11:N11" si="3">L12+L14+L16</f>
        <v>0</v>
      </c>
      <c r="M11" s="6">
        <f t="shared" si="3"/>
        <v>1220000</v>
      </c>
      <c r="N11" s="6">
        <f t="shared" si="3"/>
        <v>1265000</v>
      </c>
    </row>
    <row r="12" spans="1:18">
      <c r="A12" s="28" t="s">
        <v>26</v>
      </c>
      <c r="B12" s="29" t="s">
        <v>28</v>
      </c>
      <c r="C12" s="29" t="s">
        <v>29</v>
      </c>
      <c r="D12" s="29" t="s">
        <v>31</v>
      </c>
      <c r="E12" s="29"/>
      <c r="F12" s="29"/>
      <c r="G12" s="29"/>
      <c r="H12" s="29"/>
      <c r="I12" s="30"/>
      <c r="J12" s="7">
        <f t="shared" si="0"/>
        <v>957300</v>
      </c>
      <c r="K12" s="7">
        <f>K13</f>
        <v>957300</v>
      </c>
      <c r="L12" s="7">
        <f t="shared" ref="L12:N12" si="4">L13</f>
        <v>0</v>
      </c>
      <c r="M12" s="7">
        <f t="shared" si="4"/>
        <v>1010000</v>
      </c>
      <c r="N12" s="7">
        <f t="shared" si="4"/>
        <v>1050000</v>
      </c>
    </row>
    <row r="13" spans="1:18" outlineLevel="1">
      <c r="A13" s="31" t="s">
        <v>26</v>
      </c>
      <c r="B13" s="32" t="s">
        <v>28</v>
      </c>
      <c r="C13" s="32" t="s">
        <v>29</v>
      </c>
      <c r="D13" s="32" t="s">
        <v>31</v>
      </c>
      <c r="E13" s="32" t="s">
        <v>32</v>
      </c>
      <c r="F13" s="32"/>
      <c r="G13" s="32" t="s">
        <v>33</v>
      </c>
      <c r="H13" s="32" t="s">
        <v>34</v>
      </c>
      <c r="I13" s="33" t="s">
        <v>35</v>
      </c>
      <c r="J13" s="8">
        <f t="shared" si="0"/>
        <v>957300</v>
      </c>
      <c r="K13" s="34">
        <f>1009579-52279</f>
        <v>957300</v>
      </c>
      <c r="L13" s="34"/>
      <c r="M13" s="34">
        <v>1010000</v>
      </c>
      <c r="N13" s="34">
        <v>1050000</v>
      </c>
    </row>
    <row r="14" spans="1:18">
      <c r="A14" s="28" t="s">
        <v>26</v>
      </c>
      <c r="B14" s="29" t="s">
        <v>28</v>
      </c>
      <c r="C14" s="29" t="s">
        <v>29</v>
      </c>
      <c r="D14" s="29" t="s">
        <v>36</v>
      </c>
      <c r="E14" s="29"/>
      <c r="F14" s="29"/>
      <c r="G14" s="29"/>
      <c r="H14" s="29"/>
      <c r="I14" s="30"/>
      <c r="J14" s="7">
        <f t="shared" si="0"/>
        <v>0</v>
      </c>
      <c r="K14" s="7">
        <f>K15</f>
        <v>0</v>
      </c>
      <c r="L14" s="7">
        <f t="shared" ref="L14:N14" si="5">L15</f>
        <v>0</v>
      </c>
      <c r="M14" s="7">
        <f t="shared" si="5"/>
        <v>0</v>
      </c>
      <c r="N14" s="7">
        <f t="shared" si="5"/>
        <v>0</v>
      </c>
    </row>
    <row r="15" spans="1:18" outlineLevel="1">
      <c r="A15" s="31" t="s">
        <v>26</v>
      </c>
      <c r="B15" s="32" t="s">
        <v>28</v>
      </c>
      <c r="C15" s="32" t="s">
        <v>29</v>
      </c>
      <c r="D15" s="32" t="s">
        <v>36</v>
      </c>
      <c r="E15" s="32" t="s">
        <v>37</v>
      </c>
      <c r="F15" s="32"/>
      <c r="G15" s="32" t="s">
        <v>33</v>
      </c>
      <c r="H15" s="32" t="s">
        <v>38</v>
      </c>
      <c r="I15" s="33" t="s">
        <v>39</v>
      </c>
      <c r="J15" s="8">
        <f t="shared" si="0"/>
        <v>0</v>
      </c>
      <c r="K15" s="34"/>
      <c r="L15" s="34"/>
      <c r="M15" s="34"/>
      <c r="N15" s="34"/>
    </row>
    <row r="16" spans="1:18">
      <c r="A16" s="28" t="s">
        <v>26</v>
      </c>
      <c r="B16" s="29" t="s">
        <v>28</v>
      </c>
      <c r="C16" s="29" t="s">
        <v>29</v>
      </c>
      <c r="D16" s="29" t="s">
        <v>40</v>
      </c>
      <c r="E16" s="29"/>
      <c r="F16" s="29"/>
      <c r="G16" s="29"/>
      <c r="H16" s="29"/>
      <c r="I16" s="30"/>
      <c r="J16" s="7">
        <f t="shared" si="0"/>
        <v>289000</v>
      </c>
      <c r="K16" s="7">
        <f t="shared" ref="K16:N16" si="6">K17</f>
        <v>289000</v>
      </c>
      <c r="L16" s="7">
        <f t="shared" si="6"/>
        <v>0</v>
      </c>
      <c r="M16" s="7">
        <f t="shared" si="6"/>
        <v>210000</v>
      </c>
      <c r="N16" s="7">
        <f t="shared" si="6"/>
        <v>215000</v>
      </c>
    </row>
    <row r="17" spans="1:14" ht="25.5" outlineLevel="1">
      <c r="A17" s="31" t="s">
        <v>26</v>
      </c>
      <c r="B17" s="32" t="s">
        <v>28</v>
      </c>
      <c r="C17" s="32" t="s">
        <v>29</v>
      </c>
      <c r="D17" s="32" t="s">
        <v>40</v>
      </c>
      <c r="E17" s="32" t="s">
        <v>41</v>
      </c>
      <c r="F17" s="32"/>
      <c r="G17" s="32" t="s">
        <v>33</v>
      </c>
      <c r="H17" s="32" t="s">
        <v>42</v>
      </c>
      <c r="I17" s="33" t="s">
        <v>43</v>
      </c>
      <c r="J17" s="7">
        <f t="shared" si="0"/>
        <v>289000</v>
      </c>
      <c r="K17" s="34">
        <f>209719+79281</f>
        <v>289000</v>
      </c>
      <c r="L17" s="34"/>
      <c r="M17" s="34">
        <v>210000</v>
      </c>
      <c r="N17" s="34">
        <v>215000</v>
      </c>
    </row>
    <row r="18" spans="1:14">
      <c r="A18" s="19" t="s">
        <v>26</v>
      </c>
      <c r="B18" s="20" t="s">
        <v>44</v>
      </c>
      <c r="C18" s="20"/>
      <c r="D18" s="20"/>
      <c r="E18" s="20"/>
      <c r="F18" s="20"/>
      <c r="G18" s="20"/>
      <c r="H18" s="20"/>
      <c r="I18" s="21"/>
      <c r="J18" s="4">
        <f t="shared" si="0"/>
        <v>2280000</v>
      </c>
      <c r="K18" s="4">
        <f t="shared" ref="K18:N18" si="7">K19+K86+K92+K97</f>
        <v>2280000</v>
      </c>
      <c r="L18" s="4">
        <f t="shared" si="7"/>
        <v>0</v>
      </c>
      <c r="M18" s="4">
        <f>M19+M86+M92+M97</f>
        <v>2466300</v>
      </c>
      <c r="N18" s="4">
        <f t="shared" si="7"/>
        <v>2603000</v>
      </c>
    </row>
    <row r="19" spans="1:14">
      <c r="A19" s="22" t="s">
        <v>26</v>
      </c>
      <c r="B19" s="23" t="s">
        <v>44</v>
      </c>
      <c r="C19" s="23" t="s">
        <v>45</v>
      </c>
      <c r="D19" s="23"/>
      <c r="E19" s="23"/>
      <c r="F19" s="23"/>
      <c r="G19" s="23"/>
      <c r="H19" s="23"/>
      <c r="I19" s="24"/>
      <c r="J19" s="5">
        <f t="shared" si="0"/>
        <v>2280000</v>
      </c>
      <c r="K19" s="5">
        <f>K20+K31+K75</f>
        <v>2280000</v>
      </c>
      <c r="L19" s="5">
        <f t="shared" ref="L19:N19" si="8">L20+L31+L75</f>
        <v>0</v>
      </c>
      <c r="M19" s="5">
        <f t="shared" si="8"/>
        <v>2466300</v>
      </c>
      <c r="N19" s="5">
        <f t="shared" si="8"/>
        <v>2603000</v>
      </c>
    </row>
    <row r="20" spans="1:14" collapsed="1">
      <c r="A20" s="25" t="s">
        <v>26</v>
      </c>
      <c r="B20" s="26" t="s">
        <v>44</v>
      </c>
      <c r="C20" s="26" t="s">
        <v>45</v>
      </c>
      <c r="D20" s="26" t="s">
        <v>30</v>
      </c>
      <c r="E20" s="26"/>
      <c r="F20" s="26"/>
      <c r="G20" s="26"/>
      <c r="H20" s="26"/>
      <c r="I20" s="27"/>
      <c r="J20" s="6">
        <f t="shared" si="0"/>
        <v>1646000</v>
      </c>
      <c r="K20" s="6">
        <f>K21+K24+K28</f>
        <v>1646000</v>
      </c>
      <c r="L20" s="6">
        <f t="shared" ref="L20:N20" si="9">L21+L24+L28</f>
        <v>0</v>
      </c>
      <c r="M20" s="6">
        <f t="shared" si="9"/>
        <v>1829300</v>
      </c>
      <c r="N20" s="6">
        <f t="shared" si="9"/>
        <v>1966000</v>
      </c>
    </row>
    <row r="21" spans="1:14">
      <c r="A21" s="28" t="s">
        <v>26</v>
      </c>
      <c r="B21" s="29" t="s">
        <v>44</v>
      </c>
      <c r="C21" s="29" t="s">
        <v>45</v>
      </c>
      <c r="D21" s="29" t="s">
        <v>31</v>
      </c>
      <c r="E21" s="29"/>
      <c r="F21" s="29"/>
      <c r="G21" s="29"/>
      <c r="H21" s="29"/>
      <c r="I21" s="30"/>
      <c r="J21" s="7">
        <f t="shared" si="0"/>
        <v>1264200</v>
      </c>
      <c r="K21" s="7">
        <f>SUM(K22:K23)</f>
        <v>1264200</v>
      </c>
      <c r="L21" s="7">
        <f t="shared" ref="L21:N21" si="10">SUM(L22:L23)</f>
        <v>0</v>
      </c>
      <c r="M21" s="7">
        <f t="shared" si="10"/>
        <v>1405000</v>
      </c>
      <c r="N21" s="7">
        <f t="shared" si="10"/>
        <v>1510000</v>
      </c>
    </row>
    <row r="22" spans="1:14" outlineLevel="1">
      <c r="A22" s="31" t="s">
        <v>26</v>
      </c>
      <c r="B22" s="32" t="s">
        <v>44</v>
      </c>
      <c r="C22" s="32" t="s">
        <v>45</v>
      </c>
      <c r="D22" s="32" t="s">
        <v>31</v>
      </c>
      <c r="E22" s="32" t="s">
        <v>32</v>
      </c>
      <c r="F22" s="32"/>
      <c r="G22" s="32" t="s">
        <v>33</v>
      </c>
      <c r="H22" s="32" t="s">
        <v>46</v>
      </c>
      <c r="I22" s="33" t="s">
        <v>47</v>
      </c>
      <c r="J22" s="8">
        <f t="shared" si="0"/>
        <v>327400</v>
      </c>
      <c r="K22" s="34">
        <f>304057+23343</f>
        <v>327400</v>
      </c>
      <c r="L22" s="34"/>
      <c r="M22" s="34">
        <v>305000</v>
      </c>
      <c r="N22" s="34">
        <v>310000</v>
      </c>
    </row>
    <row r="23" spans="1:14" outlineLevel="1">
      <c r="A23" s="31" t="s">
        <v>26</v>
      </c>
      <c r="B23" s="32" t="s">
        <v>44</v>
      </c>
      <c r="C23" s="32" t="s">
        <v>45</v>
      </c>
      <c r="D23" s="32" t="s">
        <v>31</v>
      </c>
      <c r="E23" s="32" t="s">
        <v>32</v>
      </c>
      <c r="F23" s="32"/>
      <c r="G23" s="32" t="s">
        <v>33</v>
      </c>
      <c r="H23" s="32" t="s">
        <v>34</v>
      </c>
      <c r="I23" s="33" t="s">
        <v>35</v>
      </c>
      <c r="J23" s="8">
        <f t="shared" si="0"/>
        <v>936800</v>
      </c>
      <c r="K23" s="34">
        <f>1032269-95469</f>
        <v>936800</v>
      </c>
      <c r="L23" s="34"/>
      <c r="M23" s="34">
        <v>1100000</v>
      </c>
      <c r="N23" s="34">
        <v>1200000</v>
      </c>
    </row>
    <row r="24" spans="1:14">
      <c r="A24" s="28" t="s">
        <v>26</v>
      </c>
      <c r="B24" s="29" t="s">
        <v>44</v>
      </c>
      <c r="C24" s="29" t="s">
        <v>45</v>
      </c>
      <c r="D24" s="29" t="s">
        <v>36</v>
      </c>
      <c r="E24" s="29"/>
      <c r="F24" s="29"/>
      <c r="G24" s="29"/>
      <c r="H24" s="29"/>
      <c r="I24" s="30"/>
      <c r="J24" s="7">
        <f t="shared" si="0"/>
        <v>0</v>
      </c>
      <c r="K24" s="7">
        <f>SUM(K25:K27)</f>
        <v>0</v>
      </c>
      <c r="L24" s="7">
        <f t="shared" ref="L24:N24" si="11">SUM(L25:L27)</f>
        <v>0</v>
      </c>
      <c r="M24" s="7">
        <f t="shared" si="11"/>
        <v>0</v>
      </c>
      <c r="N24" s="7">
        <f t="shared" si="11"/>
        <v>0</v>
      </c>
    </row>
    <row r="25" spans="1:14" outlineLevel="1">
      <c r="A25" s="31" t="s">
        <v>26</v>
      </c>
      <c r="B25" s="32" t="s">
        <v>44</v>
      </c>
      <c r="C25" s="32" t="s">
        <v>45</v>
      </c>
      <c r="D25" s="32" t="s">
        <v>36</v>
      </c>
      <c r="E25" s="32" t="s">
        <v>37</v>
      </c>
      <c r="F25" s="32"/>
      <c r="G25" s="32" t="s">
        <v>33</v>
      </c>
      <c r="H25" s="32" t="s">
        <v>38</v>
      </c>
      <c r="I25" s="33" t="s">
        <v>39</v>
      </c>
      <c r="J25" s="8">
        <f t="shared" si="0"/>
        <v>0</v>
      </c>
      <c r="K25" s="34"/>
      <c r="L25" s="34"/>
      <c r="M25" s="34"/>
      <c r="N25" s="34"/>
    </row>
    <row r="26" spans="1:14" outlineLevel="1">
      <c r="A26" s="31" t="s">
        <v>26</v>
      </c>
      <c r="B26" s="32" t="s">
        <v>44</v>
      </c>
      <c r="C26" s="32" t="s">
        <v>45</v>
      </c>
      <c r="D26" s="32" t="s">
        <v>36</v>
      </c>
      <c r="E26" s="32" t="s">
        <v>48</v>
      </c>
      <c r="F26" s="32"/>
      <c r="G26" s="32" t="s">
        <v>33</v>
      </c>
      <c r="H26" s="32" t="s">
        <v>49</v>
      </c>
      <c r="I26" s="33" t="s">
        <v>50</v>
      </c>
      <c r="J26" s="8">
        <f t="shared" si="0"/>
        <v>0</v>
      </c>
      <c r="K26" s="34"/>
      <c r="L26" s="34"/>
      <c r="M26" s="34"/>
      <c r="N26" s="34"/>
    </row>
    <row r="27" spans="1:14" outlineLevel="1">
      <c r="A27" s="31" t="s">
        <v>26</v>
      </c>
      <c r="B27" s="32" t="s">
        <v>44</v>
      </c>
      <c r="C27" s="32" t="s">
        <v>45</v>
      </c>
      <c r="D27" s="32" t="s">
        <v>36</v>
      </c>
      <c r="E27" s="32" t="s">
        <v>48</v>
      </c>
      <c r="F27" s="32"/>
      <c r="G27" s="32" t="s">
        <v>33</v>
      </c>
      <c r="H27" s="32" t="s">
        <v>51</v>
      </c>
      <c r="I27" s="33" t="s">
        <v>52</v>
      </c>
      <c r="J27" s="8">
        <f t="shared" si="0"/>
        <v>0</v>
      </c>
      <c r="K27" s="34"/>
      <c r="L27" s="34"/>
      <c r="M27" s="34"/>
      <c r="N27" s="34"/>
    </row>
    <row r="28" spans="1:14">
      <c r="A28" s="28" t="s">
        <v>26</v>
      </c>
      <c r="B28" s="29" t="s">
        <v>44</v>
      </c>
      <c r="C28" s="29" t="s">
        <v>45</v>
      </c>
      <c r="D28" s="29" t="s">
        <v>40</v>
      </c>
      <c r="E28" s="29"/>
      <c r="F28" s="29"/>
      <c r="G28" s="29"/>
      <c r="H28" s="29"/>
      <c r="I28" s="30"/>
      <c r="J28" s="7">
        <f t="shared" si="0"/>
        <v>381800</v>
      </c>
      <c r="K28" s="7">
        <f>SUM(K29:K30)</f>
        <v>381800</v>
      </c>
      <c r="L28" s="7">
        <f t="shared" ref="L28:N28" si="12">SUM(L29:L30)</f>
        <v>0</v>
      </c>
      <c r="M28" s="7">
        <f t="shared" si="12"/>
        <v>424300</v>
      </c>
      <c r="N28" s="7">
        <f t="shared" si="12"/>
        <v>456000</v>
      </c>
    </row>
    <row r="29" spans="1:14" outlineLevel="1">
      <c r="A29" s="31" t="s">
        <v>26</v>
      </c>
      <c r="B29" s="32" t="s">
        <v>44</v>
      </c>
      <c r="C29" s="32" t="s">
        <v>45</v>
      </c>
      <c r="D29" s="32" t="s">
        <v>40</v>
      </c>
      <c r="E29" s="32" t="s">
        <v>41</v>
      </c>
      <c r="F29" s="32"/>
      <c r="G29" s="32" t="s">
        <v>33</v>
      </c>
      <c r="H29" s="32" t="s">
        <v>53</v>
      </c>
      <c r="I29" s="33" t="s">
        <v>54</v>
      </c>
      <c r="J29" s="8">
        <f t="shared" si="0"/>
        <v>98900</v>
      </c>
      <c r="K29" s="34">
        <f>63161+35739</f>
        <v>98900</v>
      </c>
      <c r="L29" s="34"/>
      <c r="M29" s="34">
        <v>92100</v>
      </c>
      <c r="N29" s="34">
        <v>93600</v>
      </c>
    </row>
    <row r="30" spans="1:14" ht="25.5" outlineLevel="1">
      <c r="A30" s="31" t="s">
        <v>26</v>
      </c>
      <c r="B30" s="32" t="s">
        <v>44</v>
      </c>
      <c r="C30" s="32" t="s">
        <v>45</v>
      </c>
      <c r="D30" s="32" t="s">
        <v>40</v>
      </c>
      <c r="E30" s="32" t="s">
        <v>41</v>
      </c>
      <c r="F30" s="32"/>
      <c r="G30" s="32" t="s">
        <v>33</v>
      </c>
      <c r="H30" s="32" t="s">
        <v>42</v>
      </c>
      <c r="I30" s="33" t="s">
        <v>43</v>
      </c>
      <c r="J30" s="8">
        <f t="shared" si="0"/>
        <v>282900</v>
      </c>
      <c r="K30" s="34">
        <f>214433+68467</f>
        <v>282900</v>
      </c>
      <c r="L30" s="34"/>
      <c r="M30" s="34">
        <v>332200</v>
      </c>
      <c r="N30" s="34">
        <v>362400</v>
      </c>
    </row>
    <row r="31" spans="1:14" collapsed="1">
      <c r="A31" s="25" t="s">
        <v>26</v>
      </c>
      <c r="B31" s="26" t="s">
        <v>44</v>
      </c>
      <c r="C31" s="26" t="s">
        <v>45</v>
      </c>
      <c r="D31" s="26" t="s">
        <v>55</v>
      </c>
      <c r="E31" s="26"/>
      <c r="F31" s="26"/>
      <c r="G31" s="26"/>
      <c r="H31" s="26"/>
      <c r="I31" s="27"/>
      <c r="J31" s="6">
        <f t="shared" si="0"/>
        <v>627000</v>
      </c>
      <c r="K31" s="6">
        <f>K32+K36+K71</f>
        <v>627000</v>
      </c>
      <c r="L31" s="6">
        <f t="shared" ref="L31:N31" si="13">L32+L36+L71</f>
        <v>0</v>
      </c>
      <c r="M31" s="6">
        <f t="shared" si="13"/>
        <v>630000</v>
      </c>
      <c r="N31" s="6">
        <f t="shared" si="13"/>
        <v>630000</v>
      </c>
    </row>
    <row r="32" spans="1:14">
      <c r="A32" s="28" t="s">
        <v>26</v>
      </c>
      <c r="B32" s="29" t="s">
        <v>44</v>
      </c>
      <c r="C32" s="29" t="s">
        <v>45</v>
      </c>
      <c r="D32" s="29" t="s">
        <v>56</v>
      </c>
      <c r="E32" s="29"/>
      <c r="F32" s="29"/>
      <c r="G32" s="29"/>
      <c r="H32" s="29"/>
      <c r="I32" s="30"/>
      <c r="J32" s="7">
        <f t="shared" si="0"/>
        <v>25000</v>
      </c>
      <c r="K32" s="7">
        <f>SUM(K33:K35)</f>
        <v>25000</v>
      </c>
      <c r="L32" s="7">
        <f t="shared" ref="L32:N32" si="14">SUM(L33:L35)</f>
        <v>0</v>
      </c>
      <c r="M32" s="7">
        <f t="shared" si="14"/>
        <v>25000</v>
      </c>
      <c r="N32" s="7">
        <f t="shared" si="14"/>
        <v>25000</v>
      </c>
    </row>
    <row r="33" spans="1:14" ht="38.25" outlineLevel="1">
      <c r="A33" s="31" t="s">
        <v>26</v>
      </c>
      <c r="B33" s="32" t="s">
        <v>44</v>
      </c>
      <c r="C33" s="32" t="s">
        <v>45</v>
      </c>
      <c r="D33" s="32" t="s">
        <v>56</v>
      </c>
      <c r="E33" s="32" t="s">
        <v>57</v>
      </c>
      <c r="F33" s="32"/>
      <c r="G33" s="32" t="s">
        <v>33</v>
      </c>
      <c r="H33" s="32" t="s">
        <v>58</v>
      </c>
      <c r="I33" s="33" t="s">
        <v>59</v>
      </c>
      <c r="J33" s="8">
        <f t="shared" si="0"/>
        <v>15000</v>
      </c>
      <c r="K33" s="34">
        <v>15000</v>
      </c>
      <c r="L33" s="34"/>
      <c r="M33" s="34">
        <v>15000</v>
      </c>
      <c r="N33" s="34">
        <v>15000</v>
      </c>
    </row>
    <row r="34" spans="1:14" outlineLevel="1">
      <c r="A34" s="31" t="s">
        <v>26</v>
      </c>
      <c r="B34" s="32" t="s">
        <v>44</v>
      </c>
      <c r="C34" s="32" t="s">
        <v>45</v>
      </c>
      <c r="D34" s="32" t="s">
        <v>56</v>
      </c>
      <c r="E34" s="32" t="s">
        <v>57</v>
      </c>
      <c r="F34" s="32"/>
      <c r="G34" s="32" t="s">
        <v>33</v>
      </c>
      <c r="H34" s="32" t="s">
        <v>60</v>
      </c>
      <c r="I34" s="33" t="s">
        <v>61</v>
      </c>
      <c r="J34" s="8">
        <f t="shared" si="0"/>
        <v>10000</v>
      </c>
      <c r="K34" s="34">
        <v>10000</v>
      </c>
      <c r="L34" s="34"/>
      <c r="M34" s="34">
        <v>10000</v>
      </c>
      <c r="N34" s="34">
        <v>10000</v>
      </c>
    </row>
    <row r="35" spans="1:14" ht="25.5" outlineLevel="1">
      <c r="A35" s="31" t="s">
        <v>26</v>
      </c>
      <c r="B35" s="32" t="s">
        <v>44</v>
      </c>
      <c r="C35" s="32" t="s">
        <v>45</v>
      </c>
      <c r="D35" s="32" t="s">
        <v>56</v>
      </c>
      <c r="E35" s="32" t="s">
        <v>48</v>
      </c>
      <c r="F35" s="32"/>
      <c r="G35" s="32" t="s">
        <v>33</v>
      </c>
      <c r="H35" s="32" t="s">
        <v>62</v>
      </c>
      <c r="I35" s="33" t="s">
        <v>63</v>
      </c>
      <c r="J35" s="8">
        <f t="shared" si="0"/>
        <v>0</v>
      </c>
      <c r="K35" s="34"/>
      <c r="L35" s="34"/>
      <c r="M35" s="34"/>
      <c r="N35" s="34"/>
    </row>
    <row r="36" spans="1:14">
      <c r="A36" s="28" t="s">
        <v>26</v>
      </c>
      <c r="B36" s="29" t="s">
        <v>44</v>
      </c>
      <c r="C36" s="29" t="s">
        <v>45</v>
      </c>
      <c r="D36" s="29" t="s">
        <v>64</v>
      </c>
      <c r="E36" s="29"/>
      <c r="F36" s="29"/>
      <c r="G36" s="29"/>
      <c r="H36" s="29"/>
      <c r="I36" s="30"/>
      <c r="J36" s="7">
        <f t="shared" si="0"/>
        <v>547000</v>
      </c>
      <c r="K36" s="7">
        <f>SUM(K37:K70)</f>
        <v>547000</v>
      </c>
      <c r="L36" s="7">
        <f t="shared" ref="L36:N36" si="15">SUM(L37:L70)</f>
        <v>0</v>
      </c>
      <c r="M36" s="7">
        <f t="shared" si="15"/>
        <v>547000</v>
      </c>
      <c r="N36" s="7">
        <f t="shared" si="15"/>
        <v>547000</v>
      </c>
    </row>
    <row r="37" spans="1:14" ht="38.25" outlineLevel="1">
      <c r="A37" s="31" t="s">
        <v>26</v>
      </c>
      <c r="B37" s="32" t="s">
        <v>44</v>
      </c>
      <c r="C37" s="32" t="s">
        <v>45</v>
      </c>
      <c r="D37" s="32" t="s">
        <v>64</v>
      </c>
      <c r="E37" s="32" t="s">
        <v>57</v>
      </c>
      <c r="F37" s="32"/>
      <c r="G37" s="32" t="s">
        <v>33</v>
      </c>
      <c r="H37" s="32" t="s">
        <v>58</v>
      </c>
      <c r="I37" s="33" t="s">
        <v>59</v>
      </c>
      <c r="J37" s="8">
        <f t="shared" si="0"/>
        <v>0</v>
      </c>
      <c r="K37" s="34"/>
      <c r="L37" s="34"/>
      <c r="M37" s="34"/>
      <c r="N37" s="34"/>
    </row>
    <row r="38" spans="1:14" outlineLevel="1">
      <c r="A38" s="31" t="s">
        <v>26</v>
      </c>
      <c r="B38" s="32" t="s">
        <v>44</v>
      </c>
      <c r="C38" s="32" t="s">
        <v>45</v>
      </c>
      <c r="D38" s="32" t="s">
        <v>64</v>
      </c>
      <c r="E38" s="32" t="s">
        <v>57</v>
      </c>
      <c r="F38" s="32"/>
      <c r="G38" s="32" t="s">
        <v>33</v>
      </c>
      <c r="H38" s="32" t="s">
        <v>65</v>
      </c>
      <c r="I38" s="33" t="s">
        <v>66</v>
      </c>
      <c r="J38" s="8">
        <f t="shared" si="0"/>
        <v>0</v>
      </c>
      <c r="K38" s="34"/>
      <c r="L38" s="34"/>
      <c r="M38" s="34"/>
      <c r="N38" s="34"/>
    </row>
    <row r="39" spans="1:14" outlineLevel="1">
      <c r="A39" s="31" t="s">
        <v>26</v>
      </c>
      <c r="B39" s="32" t="s">
        <v>44</v>
      </c>
      <c r="C39" s="32" t="s">
        <v>45</v>
      </c>
      <c r="D39" s="32" t="s">
        <v>64</v>
      </c>
      <c r="E39" s="32" t="s">
        <v>67</v>
      </c>
      <c r="F39" s="32"/>
      <c r="G39" s="32" t="s">
        <v>33</v>
      </c>
      <c r="H39" s="32" t="s">
        <v>68</v>
      </c>
      <c r="I39" s="33" t="s">
        <v>69</v>
      </c>
      <c r="J39" s="8">
        <f t="shared" si="0"/>
        <v>110000</v>
      </c>
      <c r="K39" s="34">
        <v>110000</v>
      </c>
      <c r="L39" s="34"/>
      <c r="M39" s="34">
        <v>110000</v>
      </c>
      <c r="N39" s="34">
        <v>110000</v>
      </c>
    </row>
    <row r="40" spans="1:14" outlineLevel="1">
      <c r="A40" s="31" t="s">
        <v>26</v>
      </c>
      <c r="B40" s="32" t="s">
        <v>44</v>
      </c>
      <c r="C40" s="32" t="s">
        <v>45</v>
      </c>
      <c r="D40" s="32" t="s">
        <v>139</v>
      </c>
      <c r="E40" s="32" t="s">
        <v>70</v>
      </c>
      <c r="F40" s="32"/>
      <c r="G40" s="32" t="s">
        <v>33</v>
      </c>
      <c r="H40" s="32" t="s">
        <v>71</v>
      </c>
      <c r="I40" s="33" t="s">
        <v>72</v>
      </c>
      <c r="J40" s="8">
        <f t="shared" si="0"/>
        <v>0</v>
      </c>
      <c r="K40" s="34"/>
      <c r="L40" s="34"/>
      <c r="M40" s="34"/>
      <c r="N40" s="34"/>
    </row>
    <row r="41" spans="1:14" outlineLevel="1">
      <c r="A41" s="31" t="s">
        <v>26</v>
      </c>
      <c r="B41" s="32" t="s">
        <v>44</v>
      </c>
      <c r="C41" s="32" t="s">
        <v>45</v>
      </c>
      <c r="D41" s="32" t="s">
        <v>139</v>
      </c>
      <c r="E41" s="32" t="s">
        <v>70</v>
      </c>
      <c r="F41" s="32"/>
      <c r="G41" s="32" t="s">
        <v>33</v>
      </c>
      <c r="H41" s="32" t="s">
        <v>73</v>
      </c>
      <c r="I41" s="33" t="s">
        <v>74</v>
      </c>
      <c r="J41" s="8">
        <f t="shared" si="0"/>
        <v>0</v>
      </c>
      <c r="K41" s="34"/>
      <c r="L41" s="34"/>
      <c r="M41" s="34"/>
      <c r="N41" s="34"/>
    </row>
    <row r="42" spans="1:14" outlineLevel="1">
      <c r="A42" s="31" t="s">
        <v>26</v>
      </c>
      <c r="B42" s="32" t="s">
        <v>44</v>
      </c>
      <c r="C42" s="32" t="s">
        <v>45</v>
      </c>
      <c r="D42" s="32" t="s">
        <v>139</v>
      </c>
      <c r="E42" s="32" t="s">
        <v>70</v>
      </c>
      <c r="F42" s="32"/>
      <c r="G42" s="32" t="s">
        <v>33</v>
      </c>
      <c r="H42" s="32" t="s">
        <v>75</v>
      </c>
      <c r="I42" s="33" t="s">
        <v>76</v>
      </c>
      <c r="J42" s="8">
        <f t="shared" si="0"/>
        <v>27000</v>
      </c>
      <c r="K42" s="34">
        <v>27000</v>
      </c>
      <c r="L42" s="34"/>
      <c r="M42" s="34">
        <v>27000</v>
      </c>
      <c r="N42" s="34">
        <v>27000</v>
      </c>
    </row>
    <row r="43" spans="1:14" outlineLevel="1">
      <c r="A43" s="31" t="s">
        <v>26</v>
      </c>
      <c r="B43" s="32" t="s">
        <v>44</v>
      </c>
      <c r="C43" s="32" t="s">
        <v>45</v>
      </c>
      <c r="D43" s="32" t="s">
        <v>64</v>
      </c>
      <c r="E43" s="32" t="s">
        <v>77</v>
      </c>
      <c r="F43" s="32"/>
      <c r="G43" s="32" t="s">
        <v>33</v>
      </c>
      <c r="H43" s="32" t="s">
        <v>78</v>
      </c>
      <c r="I43" s="33" t="s">
        <v>79</v>
      </c>
      <c r="J43" s="254">
        <f t="shared" si="0"/>
        <v>0</v>
      </c>
      <c r="K43" s="34"/>
      <c r="L43" s="34"/>
      <c r="M43" s="34"/>
      <c r="N43" s="34"/>
    </row>
    <row r="44" spans="1:14" ht="25.5" outlineLevel="1">
      <c r="A44" s="31" t="s">
        <v>26</v>
      </c>
      <c r="B44" s="32" t="s">
        <v>44</v>
      </c>
      <c r="C44" s="32" t="s">
        <v>45</v>
      </c>
      <c r="D44" s="32" t="s">
        <v>64</v>
      </c>
      <c r="E44" s="32" t="s">
        <v>77</v>
      </c>
      <c r="F44" s="32"/>
      <c r="G44" s="32" t="s">
        <v>33</v>
      </c>
      <c r="H44" s="32" t="s">
        <v>80</v>
      </c>
      <c r="I44" s="33" t="s">
        <v>81</v>
      </c>
      <c r="J44" s="8">
        <f t="shared" si="0"/>
        <v>0</v>
      </c>
      <c r="K44" s="34"/>
      <c r="L44" s="34"/>
      <c r="M44" s="34"/>
      <c r="N44" s="34"/>
    </row>
    <row r="45" spans="1:14" outlineLevel="1">
      <c r="A45" s="31" t="s">
        <v>26</v>
      </c>
      <c r="B45" s="32" t="s">
        <v>44</v>
      </c>
      <c r="C45" s="32" t="s">
        <v>45</v>
      </c>
      <c r="D45" s="32" t="s">
        <v>64</v>
      </c>
      <c r="E45" s="32" t="s">
        <v>77</v>
      </c>
      <c r="F45" s="32"/>
      <c r="G45" s="32" t="s">
        <v>33</v>
      </c>
      <c r="H45" s="32" t="s">
        <v>82</v>
      </c>
      <c r="I45" s="33" t="s">
        <v>83</v>
      </c>
      <c r="J45" s="8">
        <f t="shared" si="0"/>
        <v>0</v>
      </c>
      <c r="K45" s="34"/>
      <c r="L45" s="34"/>
      <c r="M45" s="34"/>
      <c r="N45" s="34"/>
    </row>
    <row r="46" spans="1:14" ht="25.5" outlineLevel="1">
      <c r="A46" s="31" t="s">
        <v>26</v>
      </c>
      <c r="B46" s="32" t="s">
        <v>44</v>
      </c>
      <c r="C46" s="32" t="s">
        <v>45</v>
      </c>
      <c r="D46" s="32" t="s">
        <v>64</v>
      </c>
      <c r="E46" s="32" t="s">
        <v>77</v>
      </c>
      <c r="F46" s="32"/>
      <c r="G46" s="32" t="s">
        <v>33</v>
      </c>
      <c r="H46" s="32" t="s">
        <v>84</v>
      </c>
      <c r="I46" s="33" t="s">
        <v>85</v>
      </c>
      <c r="J46" s="8">
        <f t="shared" si="0"/>
        <v>0</v>
      </c>
      <c r="K46" s="34"/>
      <c r="L46" s="34"/>
      <c r="M46" s="34"/>
      <c r="N46" s="34"/>
    </row>
    <row r="47" spans="1:14" outlineLevel="1">
      <c r="A47" s="31" t="s">
        <v>26</v>
      </c>
      <c r="B47" s="32" t="s">
        <v>44</v>
      </c>
      <c r="C47" s="32" t="s">
        <v>45</v>
      </c>
      <c r="D47" s="32" t="s">
        <v>64</v>
      </c>
      <c r="E47" s="32" t="s">
        <v>77</v>
      </c>
      <c r="F47" s="32"/>
      <c r="G47" s="32" t="s">
        <v>33</v>
      </c>
      <c r="H47" s="32" t="s">
        <v>86</v>
      </c>
      <c r="I47" s="33" t="s">
        <v>87</v>
      </c>
      <c r="J47" s="8">
        <f t="shared" si="0"/>
        <v>0</v>
      </c>
      <c r="K47" s="34"/>
      <c r="L47" s="34"/>
      <c r="M47" s="34"/>
      <c r="N47" s="34"/>
    </row>
    <row r="48" spans="1:14" outlineLevel="1">
      <c r="A48" s="31" t="s">
        <v>26</v>
      </c>
      <c r="B48" s="32" t="s">
        <v>44</v>
      </c>
      <c r="C48" s="32" t="s">
        <v>45</v>
      </c>
      <c r="D48" s="32" t="s">
        <v>64</v>
      </c>
      <c r="E48" s="32" t="s">
        <v>77</v>
      </c>
      <c r="F48" s="32"/>
      <c r="G48" s="32" t="s">
        <v>33</v>
      </c>
      <c r="H48" s="32" t="s">
        <v>88</v>
      </c>
      <c r="I48" s="33" t="s">
        <v>89</v>
      </c>
      <c r="J48" s="8">
        <f t="shared" si="0"/>
        <v>0</v>
      </c>
      <c r="K48" s="34"/>
      <c r="L48" s="34"/>
      <c r="M48" s="34"/>
      <c r="N48" s="34"/>
    </row>
    <row r="49" spans="1:14" outlineLevel="1">
      <c r="A49" s="31" t="s">
        <v>26</v>
      </c>
      <c r="B49" s="32" t="s">
        <v>44</v>
      </c>
      <c r="C49" s="32" t="s">
        <v>45</v>
      </c>
      <c r="D49" s="32" t="s">
        <v>64</v>
      </c>
      <c r="E49" s="32" t="s">
        <v>77</v>
      </c>
      <c r="F49" s="32"/>
      <c r="G49" s="32" t="s">
        <v>33</v>
      </c>
      <c r="H49" s="32" t="s">
        <v>90</v>
      </c>
      <c r="I49" s="33" t="s">
        <v>91</v>
      </c>
      <c r="J49" s="8">
        <f t="shared" si="0"/>
        <v>0</v>
      </c>
      <c r="K49" s="34"/>
      <c r="L49" s="34"/>
      <c r="M49" s="34"/>
      <c r="N49" s="34"/>
    </row>
    <row r="50" spans="1:14" outlineLevel="1">
      <c r="A50" s="31" t="s">
        <v>26</v>
      </c>
      <c r="B50" s="32" t="s">
        <v>44</v>
      </c>
      <c r="C50" s="32" t="s">
        <v>45</v>
      </c>
      <c r="D50" s="32" t="s">
        <v>64</v>
      </c>
      <c r="E50" s="32" t="s">
        <v>77</v>
      </c>
      <c r="F50" s="32"/>
      <c r="G50" s="32" t="s">
        <v>33</v>
      </c>
      <c r="H50" s="32" t="s">
        <v>93</v>
      </c>
      <c r="I50" s="33" t="s">
        <v>94</v>
      </c>
      <c r="J50" s="8">
        <f t="shared" si="0"/>
        <v>0</v>
      </c>
      <c r="K50" s="34"/>
      <c r="L50" s="34"/>
      <c r="M50" s="34"/>
      <c r="N50" s="34"/>
    </row>
    <row r="51" spans="1:14" outlineLevel="1">
      <c r="A51" s="31" t="s">
        <v>26</v>
      </c>
      <c r="B51" s="32" t="s">
        <v>44</v>
      </c>
      <c r="C51" s="32" t="s">
        <v>45</v>
      </c>
      <c r="D51" s="32" t="s">
        <v>64</v>
      </c>
      <c r="E51" s="32" t="s">
        <v>48</v>
      </c>
      <c r="F51" s="32"/>
      <c r="G51" s="32" t="s">
        <v>33</v>
      </c>
      <c r="H51" s="32" t="s">
        <v>95</v>
      </c>
      <c r="I51" s="33" t="s">
        <v>96</v>
      </c>
      <c r="J51" s="8">
        <f t="shared" si="0"/>
        <v>125000</v>
      </c>
      <c r="K51" s="34">
        <v>125000</v>
      </c>
      <c r="L51" s="34"/>
      <c r="M51" s="34">
        <v>125000</v>
      </c>
      <c r="N51" s="34">
        <v>125000</v>
      </c>
    </row>
    <row r="52" spans="1:14" ht="25.5" outlineLevel="1">
      <c r="A52" s="31" t="s">
        <v>26</v>
      </c>
      <c r="B52" s="32" t="s">
        <v>44</v>
      </c>
      <c r="C52" s="32" t="s">
        <v>45</v>
      </c>
      <c r="D52" s="32" t="s">
        <v>64</v>
      </c>
      <c r="E52" s="32" t="s">
        <v>48</v>
      </c>
      <c r="F52" s="32"/>
      <c r="G52" s="32" t="s">
        <v>33</v>
      </c>
      <c r="H52" s="32" t="s">
        <v>97</v>
      </c>
      <c r="I52" s="33" t="s">
        <v>98</v>
      </c>
      <c r="J52" s="8">
        <f t="shared" si="0"/>
        <v>0</v>
      </c>
      <c r="K52" s="34"/>
      <c r="L52" s="34"/>
      <c r="M52" s="34"/>
      <c r="N52" s="34"/>
    </row>
    <row r="53" spans="1:14" outlineLevel="1">
      <c r="A53" s="31" t="s">
        <v>26</v>
      </c>
      <c r="B53" s="32" t="s">
        <v>44</v>
      </c>
      <c r="C53" s="32" t="s">
        <v>45</v>
      </c>
      <c r="D53" s="32" t="s">
        <v>64</v>
      </c>
      <c r="E53" s="32" t="s">
        <v>48</v>
      </c>
      <c r="F53" s="32"/>
      <c r="G53" s="32" t="s">
        <v>33</v>
      </c>
      <c r="H53" s="32" t="s">
        <v>99</v>
      </c>
      <c r="I53" s="33" t="s">
        <v>100</v>
      </c>
      <c r="J53" s="8">
        <f t="shared" si="0"/>
        <v>0</v>
      </c>
      <c r="K53" s="34"/>
      <c r="L53" s="34"/>
      <c r="M53" s="34"/>
      <c r="N53" s="34"/>
    </row>
    <row r="54" spans="1:14" outlineLevel="1">
      <c r="A54" s="31" t="s">
        <v>26</v>
      </c>
      <c r="B54" s="32" t="s">
        <v>44</v>
      </c>
      <c r="C54" s="32" t="s">
        <v>45</v>
      </c>
      <c r="D54" s="32" t="s">
        <v>64</v>
      </c>
      <c r="E54" s="32" t="s">
        <v>48</v>
      </c>
      <c r="F54" s="32"/>
      <c r="G54" s="32" t="s">
        <v>33</v>
      </c>
      <c r="H54" s="32" t="s">
        <v>101</v>
      </c>
      <c r="I54" s="33" t="s">
        <v>102</v>
      </c>
      <c r="J54" s="8">
        <f t="shared" si="0"/>
        <v>35000</v>
      </c>
      <c r="K54" s="34">
        <v>35000</v>
      </c>
      <c r="L54" s="34"/>
      <c r="M54" s="34">
        <v>35000</v>
      </c>
      <c r="N54" s="34">
        <v>35000</v>
      </c>
    </row>
    <row r="55" spans="1:14" ht="25.5" outlineLevel="1">
      <c r="A55" s="31" t="s">
        <v>26</v>
      </c>
      <c r="B55" s="32" t="s">
        <v>44</v>
      </c>
      <c r="C55" s="32" t="s">
        <v>45</v>
      </c>
      <c r="D55" s="32" t="s">
        <v>64</v>
      </c>
      <c r="E55" s="32" t="s">
        <v>48</v>
      </c>
      <c r="F55" s="32"/>
      <c r="G55" s="32" t="s">
        <v>33</v>
      </c>
      <c r="H55" s="32" t="s">
        <v>62</v>
      </c>
      <c r="I55" s="33" t="s">
        <v>63</v>
      </c>
      <c r="J55" s="8">
        <f t="shared" si="0"/>
        <v>0</v>
      </c>
      <c r="K55" s="34"/>
      <c r="L55" s="34"/>
      <c r="M55" s="34"/>
      <c r="N55" s="34"/>
    </row>
    <row r="56" spans="1:14" outlineLevel="1">
      <c r="A56" s="31" t="s">
        <v>26</v>
      </c>
      <c r="B56" s="32" t="s">
        <v>44</v>
      </c>
      <c r="C56" s="32" t="s">
        <v>45</v>
      </c>
      <c r="D56" s="32" t="s">
        <v>64</v>
      </c>
      <c r="E56" s="32" t="s">
        <v>48</v>
      </c>
      <c r="F56" s="32"/>
      <c r="G56" s="32" t="s">
        <v>33</v>
      </c>
      <c r="H56" s="32" t="s">
        <v>103</v>
      </c>
      <c r="I56" s="33" t="s">
        <v>104</v>
      </c>
      <c r="J56" s="8">
        <f t="shared" si="0"/>
        <v>0</v>
      </c>
      <c r="K56" s="34"/>
      <c r="L56" s="34"/>
      <c r="M56" s="34"/>
      <c r="N56" s="34"/>
    </row>
    <row r="57" spans="1:14" ht="25.5" outlineLevel="1">
      <c r="A57" s="31" t="s">
        <v>26</v>
      </c>
      <c r="B57" s="32" t="s">
        <v>44</v>
      </c>
      <c r="C57" s="32" t="s">
        <v>45</v>
      </c>
      <c r="D57" s="32" t="s">
        <v>64</v>
      </c>
      <c r="E57" s="32" t="s">
        <v>48</v>
      </c>
      <c r="F57" s="32"/>
      <c r="G57" s="32" t="s">
        <v>33</v>
      </c>
      <c r="H57" s="32" t="s">
        <v>105</v>
      </c>
      <c r="I57" s="33" t="s">
        <v>106</v>
      </c>
      <c r="J57" s="8">
        <f t="shared" si="0"/>
        <v>0</v>
      </c>
      <c r="K57" s="34"/>
      <c r="L57" s="34"/>
      <c r="M57" s="34"/>
      <c r="N57" s="34"/>
    </row>
    <row r="58" spans="1:14" outlineLevel="1">
      <c r="A58" s="31" t="s">
        <v>26</v>
      </c>
      <c r="B58" s="32" t="s">
        <v>44</v>
      </c>
      <c r="C58" s="32" t="s">
        <v>45</v>
      </c>
      <c r="D58" s="32" t="s">
        <v>64</v>
      </c>
      <c r="E58" s="32" t="s">
        <v>48</v>
      </c>
      <c r="F58" s="32"/>
      <c r="G58" s="32" t="s">
        <v>33</v>
      </c>
      <c r="H58" s="32" t="s">
        <v>107</v>
      </c>
      <c r="I58" s="33" t="s">
        <v>108</v>
      </c>
      <c r="J58" s="8">
        <f t="shared" si="0"/>
        <v>0</v>
      </c>
      <c r="K58" s="34"/>
      <c r="L58" s="34"/>
      <c r="M58" s="34"/>
      <c r="N58" s="34"/>
    </row>
    <row r="59" spans="1:14" outlineLevel="1">
      <c r="A59" s="31" t="s">
        <v>26</v>
      </c>
      <c r="B59" s="32" t="s">
        <v>44</v>
      </c>
      <c r="C59" s="32" t="s">
        <v>45</v>
      </c>
      <c r="D59" s="32" t="s">
        <v>64</v>
      </c>
      <c r="E59" s="32" t="s">
        <v>48</v>
      </c>
      <c r="F59" s="32"/>
      <c r="G59" s="32" t="s">
        <v>33</v>
      </c>
      <c r="H59" s="32" t="s">
        <v>109</v>
      </c>
      <c r="I59" s="33" t="s">
        <v>110</v>
      </c>
      <c r="J59" s="8">
        <f t="shared" si="0"/>
        <v>0</v>
      </c>
      <c r="K59" s="34"/>
      <c r="L59" s="34"/>
      <c r="M59" s="34"/>
      <c r="N59" s="34"/>
    </row>
    <row r="60" spans="1:14" ht="25.5" outlineLevel="1">
      <c r="A60" s="31" t="s">
        <v>26</v>
      </c>
      <c r="B60" s="32" t="s">
        <v>44</v>
      </c>
      <c r="C60" s="32" t="s">
        <v>45</v>
      </c>
      <c r="D60" s="32" t="s">
        <v>64</v>
      </c>
      <c r="E60" s="32" t="s">
        <v>111</v>
      </c>
      <c r="F60" s="32"/>
      <c r="G60" s="32" t="s">
        <v>33</v>
      </c>
      <c r="H60" s="32" t="s">
        <v>112</v>
      </c>
      <c r="I60" s="33" t="s">
        <v>113</v>
      </c>
      <c r="J60" s="8">
        <f t="shared" si="0"/>
        <v>0</v>
      </c>
      <c r="K60" s="34"/>
      <c r="L60" s="34"/>
      <c r="M60" s="34"/>
      <c r="N60" s="34"/>
    </row>
    <row r="61" spans="1:14" ht="25.5" outlineLevel="1">
      <c r="A61" s="31" t="s">
        <v>26</v>
      </c>
      <c r="B61" s="32" t="s">
        <v>44</v>
      </c>
      <c r="C61" s="32" t="s">
        <v>45</v>
      </c>
      <c r="D61" s="32" t="s">
        <v>64</v>
      </c>
      <c r="E61" s="32" t="s">
        <v>114</v>
      </c>
      <c r="F61" s="32"/>
      <c r="G61" s="32" t="s">
        <v>33</v>
      </c>
      <c r="H61" s="32" t="s">
        <v>115</v>
      </c>
      <c r="I61" s="33" t="s">
        <v>116</v>
      </c>
      <c r="J61" s="8">
        <f t="shared" si="0"/>
        <v>0</v>
      </c>
      <c r="K61" s="34"/>
      <c r="L61" s="34"/>
      <c r="M61" s="34"/>
      <c r="N61" s="34"/>
    </row>
    <row r="62" spans="1:14" ht="25.5" outlineLevel="1">
      <c r="A62" s="31" t="s">
        <v>26</v>
      </c>
      <c r="B62" s="32" t="s">
        <v>44</v>
      </c>
      <c r="C62" s="32" t="s">
        <v>45</v>
      </c>
      <c r="D62" s="32" t="s">
        <v>64</v>
      </c>
      <c r="E62" s="32" t="s">
        <v>117</v>
      </c>
      <c r="F62" s="32"/>
      <c r="G62" s="32" t="s">
        <v>33</v>
      </c>
      <c r="H62" s="32" t="s">
        <v>123</v>
      </c>
      <c r="I62" s="33" t="s">
        <v>124</v>
      </c>
      <c r="J62" s="8">
        <f t="shared" si="0"/>
        <v>0</v>
      </c>
      <c r="K62" s="34"/>
      <c r="L62" s="34"/>
      <c r="M62" s="34"/>
      <c r="N62" s="34"/>
    </row>
    <row r="63" spans="1:14" ht="25.5" outlineLevel="1">
      <c r="A63" s="31" t="s">
        <v>26</v>
      </c>
      <c r="B63" s="32" t="s">
        <v>44</v>
      </c>
      <c r="C63" s="32" t="s">
        <v>45</v>
      </c>
      <c r="D63" s="32" t="s">
        <v>64</v>
      </c>
      <c r="E63" s="32" t="s">
        <v>117</v>
      </c>
      <c r="F63" s="32"/>
      <c r="G63" s="32" t="s">
        <v>33</v>
      </c>
      <c r="H63" s="32" t="s">
        <v>118</v>
      </c>
      <c r="I63" s="33" t="s">
        <v>119</v>
      </c>
      <c r="J63" s="8">
        <f t="shared" si="0"/>
        <v>0</v>
      </c>
      <c r="K63" s="34"/>
      <c r="L63" s="34"/>
      <c r="M63" s="34"/>
      <c r="N63" s="34"/>
    </row>
    <row r="64" spans="1:14" outlineLevel="1">
      <c r="A64" s="31" t="s">
        <v>26</v>
      </c>
      <c r="B64" s="32" t="s">
        <v>44</v>
      </c>
      <c r="C64" s="32" t="s">
        <v>45</v>
      </c>
      <c r="D64" s="32" t="s">
        <v>64</v>
      </c>
      <c r="E64" s="32" t="s">
        <v>117</v>
      </c>
      <c r="F64" s="32"/>
      <c r="G64" s="32" t="s">
        <v>33</v>
      </c>
      <c r="H64" s="32" t="s">
        <v>120</v>
      </c>
      <c r="I64" s="33" t="s">
        <v>121</v>
      </c>
      <c r="J64" s="8">
        <f t="shared" si="0"/>
        <v>0</v>
      </c>
      <c r="K64" s="34"/>
      <c r="L64" s="34"/>
      <c r="M64" s="34"/>
      <c r="N64" s="34"/>
    </row>
    <row r="65" spans="1:14" outlineLevel="1">
      <c r="A65" s="31" t="s">
        <v>26</v>
      </c>
      <c r="B65" s="32" t="s">
        <v>44</v>
      </c>
      <c r="C65" s="32" t="s">
        <v>45</v>
      </c>
      <c r="D65" s="32" t="s">
        <v>64</v>
      </c>
      <c r="E65" s="32" t="s">
        <v>125</v>
      </c>
      <c r="F65" s="32"/>
      <c r="G65" s="32" t="s">
        <v>33</v>
      </c>
      <c r="H65" s="32" t="s">
        <v>126</v>
      </c>
      <c r="I65" s="33" t="s">
        <v>127</v>
      </c>
      <c r="J65" s="8">
        <f t="shared" si="0"/>
        <v>250000</v>
      </c>
      <c r="K65" s="34">
        <v>250000</v>
      </c>
      <c r="L65" s="34"/>
      <c r="M65" s="34">
        <v>250000</v>
      </c>
      <c r="N65" s="34">
        <v>250000</v>
      </c>
    </row>
    <row r="66" spans="1:14" outlineLevel="1">
      <c r="A66" s="31" t="s">
        <v>26</v>
      </c>
      <c r="B66" s="32" t="s">
        <v>44</v>
      </c>
      <c r="C66" s="32" t="s">
        <v>45</v>
      </c>
      <c r="D66" s="32" t="s">
        <v>64</v>
      </c>
      <c r="E66" s="32" t="s">
        <v>128</v>
      </c>
      <c r="F66" s="32"/>
      <c r="G66" s="32" t="s">
        <v>33</v>
      </c>
      <c r="H66" s="32" t="s">
        <v>129</v>
      </c>
      <c r="I66" s="33" t="s">
        <v>130</v>
      </c>
      <c r="J66" s="254">
        <f t="shared" si="0"/>
        <v>0</v>
      </c>
      <c r="K66" s="34"/>
      <c r="L66" s="34"/>
      <c r="M66" s="34"/>
      <c r="N66" s="34"/>
    </row>
    <row r="67" spans="1:14" outlineLevel="1">
      <c r="A67" s="31" t="s">
        <v>26</v>
      </c>
      <c r="B67" s="32" t="s">
        <v>44</v>
      </c>
      <c r="C67" s="32" t="s">
        <v>45</v>
      </c>
      <c r="D67" s="32" t="s">
        <v>64</v>
      </c>
      <c r="E67" s="32" t="s">
        <v>128</v>
      </c>
      <c r="F67" s="32"/>
      <c r="G67" s="32" t="s">
        <v>33</v>
      </c>
      <c r="H67" s="32" t="s">
        <v>131</v>
      </c>
      <c r="I67" s="33" t="s">
        <v>132</v>
      </c>
      <c r="J67" s="8">
        <f t="shared" si="0"/>
        <v>0</v>
      </c>
      <c r="K67" s="34"/>
      <c r="L67" s="34"/>
      <c r="M67" s="34"/>
      <c r="N67" s="34"/>
    </row>
    <row r="68" spans="1:14" outlineLevel="1">
      <c r="A68" s="31" t="s">
        <v>26</v>
      </c>
      <c r="B68" s="32" t="s">
        <v>44</v>
      </c>
      <c r="C68" s="32" t="s">
        <v>45</v>
      </c>
      <c r="D68" s="32" t="s">
        <v>64</v>
      </c>
      <c r="E68" s="32" t="s">
        <v>128</v>
      </c>
      <c r="F68" s="32"/>
      <c r="G68" s="32" t="s">
        <v>33</v>
      </c>
      <c r="H68" s="32" t="s">
        <v>133</v>
      </c>
      <c r="I68" s="33" t="s">
        <v>134</v>
      </c>
      <c r="J68" s="8">
        <f t="shared" si="0"/>
        <v>0</v>
      </c>
      <c r="K68" s="34"/>
      <c r="L68" s="34"/>
      <c r="M68" s="34"/>
      <c r="N68" s="34"/>
    </row>
    <row r="69" spans="1:14" outlineLevel="1">
      <c r="A69" s="31" t="s">
        <v>26</v>
      </c>
      <c r="B69" s="32" t="s">
        <v>44</v>
      </c>
      <c r="C69" s="32" t="s">
        <v>45</v>
      </c>
      <c r="D69" s="32" t="s">
        <v>64</v>
      </c>
      <c r="E69" s="32" t="s">
        <v>128</v>
      </c>
      <c r="F69" s="32"/>
      <c r="G69" s="32" t="s">
        <v>33</v>
      </c>
      <c r="H69" s="32" t="s">
        <v>135</v>
      </c>
      <c r="I69" s="33" t="s">
        <v>136</v>
      </c>
      <c r="J69" s="8">
        <f t="shared" si="0"/>
        <v>0</v>
      </c>
      <c r="K69" s="34"/>
      <c r="L69" s="34"/>
      <c r="M69" s="34"/>
      <c r="N69" s="34"/>
    </row>
    <row r="70" spans="1:14" outlineLevel="1">
      <c r="A70" s="31" t="s">
        <v>26</v>
      </c>
      <c r="B70" s="32" t="s">
        <v>44</v>
      </c>
      <c r="C70" s="32" t="s">
        <v>45</v>
      </c>
      <c r="D70" s="32" t="s">
        <v>64</v>
      </c>
      <c r="E70" s="32" t="s">
        <v>128</v>
      </c>
      <c r="F70" s="32"/>
      <c r="G70" s="32" t="s">
        <v>33</v>
      </c>
      <c r="H70" s="32" t="s">
        <v>137</v>
      </c>
      <c r="I70" s="33" t="s">
        <v>138</v>
      </c>
      <c r="J70" s="8">
        <f t="shared" si="0"/>
        <v>0</v>
      </c>
      <c r="K70" s="34"/>
      <c r="L70" s="34"/>
      <c r="M70" s="34"/>
      <c r="N70" s="34"/>
    </row>
    <row r="71" spans="1:14">
      <c r="A71" s="28" t="s">
        <v>26</v>
      </c>
      <c r="B71" s="29" t="s">
        <v>44</v>
      </c>
      <c r="C71" s="29" t="s">
        <v>45</v>
      </c>
      <c r="D71" s="29" t="s">
        <v>139</v>
      </c>
      <c r="E71" s="29"/>
      <c r="F71" s="29"/>
      <c r="G71" s="29"/>
      <c r="H71" s="29"/>
      <c r="I71" s="30"/>
      <c r="J71" s="7">
        <f t="shared" si="0"/>
        <v>55000</v>
      </c>
      <c r="K71" s="7">
        <f t="shared" ref="K71:L71" si="16">SUM(K72:K74)</f>
        <v>55000</v>
      </c>
      <c r="L71" s="7">
        <f t="shared" si="16"/>
        <v>0</v>
      </c>
      <c r="M71" s="7">
        <v>58000</v>
      </c>
      <c r="N71" s="7">
        <v>58000</v>
      </c>
    </row>
    <row r="72" spans="1:14" outlineLevel="1">
      <c r="A72" s="31" t="s">
        <v>26</v>
      </c>
      <c r="B72" s="32" t="s">
        <v>44</v>
      </c>
      <c r="C72" s="32" t="s">
        <v>45</v>
      </c>
      <c r="D72" s="32" t="s">
        <v>139</v>
      </c>
      <c r="E72" s="32" t="s">
        <v>70</v>
      </c>
      <c r="F72" s="32"/>
      <c r="G72" s="32" t="s">
        <v>33</v>
      </c>
      <c r="H72" s="32" t="s">
        <v>140</v>
      </c>
      <c r="I72" s="33" t="s">
        <v>141</v>
      </c>
      <c r="J72" s="8">
        <f t="shared" ref="J72:J135" si="17">K72+L72</f>
        <v>35000</v>
      </c>
      <c r="K72" s="34">
        <v>35000</v>
      </c>
      <c r="L72" s="34"/>
      <c r="M72" s="34">
        <v>35000</v>
      </c>
      <c r="N72" s="34">
        <v>35000</v>
      </c>
    </row>
    <row r="73" spans="1:14" outlineLevel="1">
      <c r="A73" s="31" t="s">
        <v>26</v>
      </c>
      <c r="B73" s="32" t="s">
        <v>44</v>
      </c>
      <c r="C73" s="32" t="s">
        <v>45</v>
      </c>
      <c r="D73" s="32" t="s">
        <v>139</v>
      </c>
      <c r="E73" s="32" t="s">
        <v>70</v>
      </c>
      <c r="F73" s="32"/>
      <c r="G73" s="32" t="s">
        <v>33</v>
      </c>
      <c r="H73" s="32" t="s">
        <v>142</v>
      </c>
      <c r="I73" s="33" t="s">
        <v>143</v>
      </c>
      <c r="J73" s="8">
        <f t="shared" si="17"/>
        <v>0</v>
      </c>
      <c r="K73" s="34"/>
      <c r="L73" s="34"/>
      <c r="M73" s="34"/>
      <c r="N73" s="34"/>
    </row>
    <row r="74" spans="1:14" outlineLevel="1">
      <c r="A74" s="31" t="s">
        <v>26</v>
      </c>
      <c r="B74" s="32" t="s">
        <v>44</v>
      </c>
      <c r="C74" s="32" t="s">
        <v>45</v>
      </c>
      <c r="D74" s="32" t="s">
        <v>139</v>
      </c>
      <c r="E74" s="32" t="s">
        <v>70</v>
      </c>
      <c r="F74" s="32"/>
      <c r="G74" s="32" t="s">
        <v>33</v>
      </c>
      <c r="H74" s="32" t="s">
        <v>144</v>
      </c>
      <c r="I74" s="33" t="s">
        <v>145</v>
      </c>
      <c r="J74" s="8">
        <f t="shared" si="17"/>
        <v>20000</v>
      </c>
      <c r="K74" s="34">
        <v>20000</v>
      </c>
      <c r="L74" s="34"/>
      <c r="M74" s="34">
        <v>20000</v>
      </c>
      <c r="N74" s="34">
        <v>20000</v>
      </c>
    </row>
    <row r="75" spans="1:14" collapsed="1">
      <c r="A75" s="25" t="s">
        <v>26</v>
      </c>
      <c r="B75" s="26" t="s">
        <v>44</v>
      </c>
      <c r="C75" s="26" t="s">
        <v>45</v>
      </c>
      <c r="D75" s="26" t="s">
        <v>152</v>
      </c>
      <c r="E75" s="26"/>
      <c r="F75" s="26"/>
      <c r="G75" s="26"/>
      <c r="H75" s="26"/>
      <c r="I75" s="27"/>
      <c r="J75" s="6">
        <f t="shared" si="17"/>
        <v>7000</v>
      </c>
      <c r="K75" s="6">
        <f>K76+K79</f>
        <v>7000</v>
      </c>
      <c r="L75" s="6">
        <f t="shared" ref="L75:N75" si="18">L76+L79</f>
        <v>0</v>
      </c>
      <c r="M75" s="6">
        <f t="shared" si="18"/>
        <v>7000</v>
      </c>
      <c r="N75" s="6">
        <f t="shared" si="18"/>
        <v>7000</v>
      </c>
    </row>
    <row r="76" spans="1:14">
      <c r="A76" s="28" t="s">
        <v>26</v>
      </c>
      <c r="B76" s="29" t="s">
        <v>44</v>
      </c>
      <c r="C76" s="29" t="s">
        <v>45</v>
      </c>
      <c r="D76" s="29" t="s">
        <v>153</v>
      </c>
      <c r="E76" s="29"/>
      <c r="F76" s="29"/>
      <c r="G76" s="29"/>
      <c r="H76" s="29"/>
      <c r="I76" s="30"/>
      <c r="J76" s="7">
        <f t="shared" si="17"/>
        <v>2000</v>
      </c>
      <c r="K76" s="7">
        <f>SUM(K77:K78)</f>
        <v>2000</v>
      </c>
      <c r="L76" s="7">
        <f t="shared" ref="L76:N76" si="19">SUM(L77:L78)</f>
        <v>0</v>
      </c>
      <c r="M76" s="7">
        <f t="shared" si="19"/>
        <v>2000</v>
      </c>
      <c r="N76" s="7">
        <f t="shared" si="19"/>
        <v>2000</v>
      </c>
    </row>
    <row r="77" spans="1:14" outlineLevel="1">
      <c r="A77" s="31" t="s">
        <v>26</v>
      </c>
      <c r="B77" s="32" t="s">
        <v>44</v>
      </c>
      <c r="C77" s="32" t="s">
        <v>45</v>
      </c>
      <c r="D77" s="32" t="s">
        <v>153</v>
      </c>
      <c r="E77" s="32" t="s">
        <v>154</v>
      </c>
      <c r="F77" s="32"/>
      <c r="G77" s="32" t="s">
        <v>33</v>
      </c>
      <c r="H77" s="32" t="s">
        <v>155</v>
      </c>
      <c r="I77" s="33" t="s">
        <v>156</v>
      </c>
      <c r="J77" s="8">
        <f t="shared" si="17"/>
        <v>2000</v>
      </c>
      <c r="K77" s="34">
        <v>2000</v>
      </c>
      <c r="L77" s="34"/>
      <c r="M77" s="34">
        <v>2000</v>
      </c>
      <c r="N77" s="34">
        <v>2000</v>
      </c>
    </row>
    <row r="78" spans="1:14" outlineLevel="1">
      <c r="A78" s="31" t="s">
        <v>26</v>
      </c>
      <c r="B78" s="32" t="s">
        <v>44</v>
      </c>
      <c r="C78" s="32" t="s">
        <v>45</v>
      </c>
      <c r="D78" s="32" t="s">
        <v>153</v>
      </c>
      <c r="E78" s="32" t="s">
        <v>154</v>
      </c>
      <c r="F78" s="32"/>
      <c r="G78" s="32" t="s">
        <v>33</v>
      </c>
      <c r="H78" s="32" t="s">
        <v>157</v>
      </c>
      <c r="I78" s="33" t="s">
        <v>158</v>
      </c>
      <c r="J78" s="8">
        <f t="shared" si="17"/>
        <v>0</v>
      </c>
      <c r="K78" s="34"/>
      <c r="L78" s="34"/>
      <c r="M78" s="34"/>
      <c r="N78" s="34"/>
    </row>
    <row r="79" spans="1:14">
      <c r="A79" s="28" t="s">
        <v>26</v>
      </c>
      <c r="B79" s="29" t="s">
        <v>44</v>
      </c>
      <c r="C79" s="29" t="s">
        <v>45</v>
      </c>
      <c r="D79" s="29" t="s">
        <v>159</v>
      </c>
      <c r="E79" s="29"/>
      <c r="F79" s="29"/>
      <c r="G79" s="29"/>
      <c r="H79" s="29"/>
      <c r="I79" s="30"/>
      <c r="J79" s="7">
        <f t="shared" si="17"/>
        <v>5000</v>
      </c>
      <c r="K79" s="7">
        <f>SUM(K80:K85)</f>
        <v>5000</v>
      </c>
      <c r="L79" s="7">
        <f t="shared" ref="L79:N79" si="20">SUM(L80:L85)</f>
        <v>0</v>
      </c>
      <c r="M79" s="7">
        <f t="shared" si="20"/>
        <v>5000</v>
      </c>
      <c r="N79" s="7">
        <f t="shared" si="20"/>
        <v>5000</v>
      </c>
    </row>
    <row r="80" spans="1:14" outlineLevel="1">
      <c r="A80" s="31" t="s">
        <v>26</v>
      </c>
      <c r="B80" s="32" t="s">
        <v>44</v>
      </c>
      <c r="C80" s="32" t="s">
        <v>45</v>
      </c>
      <c r="D80" s="32" t="s">
        <v>159</v>
      </c>
      <c r="E80" s="32" t="s">
        <v>154</v>
      </c>
      <c r="F80" s="32"/>
      <c r="G80" s="32" t="s">
        <v>33</v>
      </c>
      <c r="H80" s="32" t="s">
        <v>160</v>
      </c>
      <c r="I80" s="33" t="s">
        <v>161</v>
      </c>
      <c r="J80" s="8">
        <f t="shared" si="17"/>
        <v>0</v>
      </c>
      <c r="K80" s="34"/>
      <c r="L80" s="34"/>
      <c r="M80" s="34"/>
      <c r="N80" s="34"/>
    </row>
    <row r="81" spans="1:14" ht="25.5" outlineLevel="1">
      <c r="A81" s="31" t="s">
        <v>26</v>
      </c>
      <c r="B81" s="32" t="s">
        <v>44</v>
      </c>
      <c r="C81" s="32" t="s">
        <v>45</v>
      </c>
      <c r="D81" s="32" t="s">
        <v>159</v>
      </c>
      <c r="E81" s="32" t="s">
        <v>162</v>
      </c>
      <c r="F81" s="32"/>
      <c r="G81" s="32" t="s">
        <v>33</v>
      </c>
      <c r="H81" s="32" t="s">
        <v>163</v>
      </c>
      <c r="I81" s="33" t="s">
        <v>164</v>
      </c>
      <c r="J81" s="8">
        <f t="shared" si="17"/>
        <v>0</v>
      </c>
      <c r="K81" s="34"/>
      <c r="L81" s="34"/>
      <c r="M81" s="34"/>
      <c r="N81" s="34"/>
    </row>
    <row r="82" spans="1:14" ht="25.5" outlineLevel="1">
      <c r="A82" s="31" t="s">
        <v>26</v>
      </c>
      <c r="B82" s="32" t="s">
        <v>44</v>
      </c>
      <c r="C82" s="32" t="s">
        <v>45</v>
      </c>
      <c r="D82" s="32" t="s">
        <v>159</v>
      </c>
      <c r="E82" s="32" t="s">
        <v>162</v>
      </c>
      <c r="F82" s="32"/>
      <c r="G82" s="32" t="s">
        <v>33</v>
      </c>
      <c r="H82" s="32" t="s">
        <v>165</v>
      </c>
      <c r="I82" s="33" t="s">
        <v>166</v>
      </c>
      <c r="J82" s="8">
        <f t="shared" si="17"/>
        <v>0</v>
      </c>
      <c r="K82" s="34"/>
      <c r="L82" s="34"/>
      <c r="M82" s="34"/>
      <c r="N82" s="34"/>
    </row>
    <row r="83" spans="1:14" ht="25.5" outlineLevel="1">
      <c r="A83" s="31" t="s">
        <v>26</v>
      </c>
      <c r="B83" s="32" t="s">
        <v>44</v>
      </c>
      <c r="C83" s="32" t="s">
        <v>45</v>
      </c>
      <c r="D83" s="32" t="s">
        <v>159</v>
      </c>
      <c r="E83" s="32" t="s">
        <v>114</v>
      </c>
      <c r="F83" s="32"/>
      <c r="G83" s="32" t="s">
        <v>33</v>
      </c>
      <c r="H83" s="32" t="s">
        <v>167</v>
      </c>
      <c r="I83" s="33" t="s">
        <v>168</v>
      </c>
      <c r="J83" s="8">
        <f t="shared" si="17"/>
        <v>0</v>
      </c>
      <c r="K83" s="34"/>
      <c r="L83" s="34"/>
      <c r="M83" s="34"/>
      <c r="N83" s="34"/>
    </row>
    <row r="84" spans="1:14" outlineLevel="1">
      <c r="A84" s="31" t="s">
        <v>26</v>
      </c>
      <c r="B84" s="32" t="s">
        <v>44</v>
      </c>
      <c r="C84" s="32" t="s">
        <v>45</v>
      </c>
      <c r="D84" s="32" t="s">
        <v>159</v>
      </c>
      <c r="E84" s="32" t="s">
        <v>114</v>
      </c>
      <c r="F84" s="32"/>
      <c r="G84" s="32" t="s">
        <v>33</v>
      </c>
      <c r="H84" s="32" t="s">
        <v>169</v>
      </c>
      <c r="I84" s="33" t="s">
        <v>170</v>
      </c>
      <c r="J84" s="8">
        <f t="shared" si="17"/>
        <v>0</v>
      </c>
      <c r="K84" s="34"/>
      <c r="L84" s="34"/>
      <c r="M84" s="34"/>
      <c r="N84" s="34"/>
    </row>
    <row r="85" spans="1:14" ht="25.5" outlineLevel="1">
      <c r="A85" s="31" t="s">
        <v>26</v>
      </c>
      <c r="B85" s="32" t="s">
        <v>44</v>
      </c>
      <c r="C85" s="32" t="s">
        <v>45</v>
      </c>
      <c r="D85" s="32" t="s">
        <v>159</v>
      </c>
      <c r="E85" s="32" t="s">
        <v>114</v>
      </c>
      <c r="F85" s="32"/>
      <c r="G85" s="32" t="s">
        <v>33</v>
      </c>
      <c r="H85" s="32" t="s">
        <v>115</v>
      </c>
      <c r="I85" s="33" t="s">
        <v>116</v>
      </c>
      <c r="J85" s="8">
        <f t="shared" si="17"/>
        <v>5000</v>
      </c>
      <c r="K85" s="34">
        <v>5000</v>
      </c>
      <c r="L85" s="34"/>
      <c r="M85" s="34">
        <v>5000</v>
      </c>
      <c r="N85" s="34">
        <v>5000</v>
      </c>
    </row>
    <row r="86" spans="1:14">
      <c r="A86" s="22" t="s">
        <v>26</v>
      </c>
      <c r="B86" s="23" t="s">
        <v>44</v>
      </c>
      <c r="C86" s="23" t="s">
        <v>29</v>
      </c>
      <c r="D86" s="23"/>
      <c r="E86" s="23"/>
      <c r="F86" s="23"/>
      <c r="G86" s="23"/>
      <c r="H86" s="23"/>
      <c r="I86" s="24"/>
      <c r="J86" s="5">
        <f t="shared" si="17"/>
        <v>0</v>
      </c>
      <c r="K86" s="5">
        <f>K87</f>
        <v>0</v>
      </c>
      <c r="L86" s="5">
        <f t="shared" ref="L86:N86" si="21">L87</f>
        <v>0</v>
      </c>
      <c r="M86" s="5">
        <f t="shared" si="21"/>
        <v>0</v>
      </c>
      <c r="N86" s="5">
        <f t="shared" si="21"/>
        <v>0</v>
      </c>
    </row>
    <row r="87" spans="1:14">
      <c r="A87" s="25" t="s">
        <v>26</v>
      </c>
      <c r="B87" s="26" t="s">
        <v>44</v>
      </c>
      <c r="C87" s="26" t="s">
        <v>29</v>
      </c>
      <c r="D87" s="26" t="s">
        <v>30</v>
      </c>
      <c r="E87" s="26"/>
      <c r="F87" s="26"/>
      <c r="G87" s="26"/>
      <c r="H87" s="26"/>
      <c r="I87" s="27"/>
      <c r="J87" s="6">
        <f t="shared" si="17"/>
        <v>0</v>
      </c>
      <c r="K87" s="6">
        <f>K88+K90</f>
        <v>0</v>
      </c>
      <c r="L87" s="6">
        <f t="shared" ref="L87:N87" si="22">L88+L90</f>
        <v>0</v>
      </c>
      <c r="M87" s="6">
        <f t="shared" si="22"/>
        <v>0</v>
      </c>
      <c r="N87" s="6">
        <f t="shared" si="22"/>
        <v>0</v>
      </c>
    </row>
    <row r="88" spans="1:14">
      <c r="A88" s="28" t="s">
        <v>26</v>
      </c>
      <c r="B88" s="29" t="s">
        <v>44</v>
      </c>
      <c r="C88" s="29" t="s">
        <v>29</v>
      </c>
      <c r="D88" s="29" t="s">
        <v>31</v>
      </c>
      <c r="E88" s="29"/>
      <c r="F88" s="29"/>
      <c r="G88" s="29"/>
      <c r="H88" s="29"/>
      <c r="I88" s="30"/>
      <c r="J88" s="7">
        <f t="shared" si="17"/>
        <v>0</v>
      </c>
      <c r="K88" s="7">
        <f>K89</f>
        <v>0</v>
      </c>
      <c r="L88" s="7">
        <f t="shared" ref="L88:N88" si="23">L89</f>
        <v>0</v>
      </c>
      <c r="M88" s="7">
        <f t="shared" si="23"/>
        <v>0</v>
      </c>
      <c r="N88" s="7">
        <f t="shared" si="23"/>
        <v>0</v>
      </c>
    </row>
    <row r="89" spans="1:14" outlineLevel="1">
      <c r="A89" s="31" t="s">
        <v>26</v>
      </c>
      <c r="B89" s="32" t="s">
        <v>44</v>
      </c>
      <c r="C89" s="32" t="s">
        <v>29</v>
      </c>
      <c r="D89" s="32" t="s">
        <v>31</v>
      </c>
      <c r="E89" s="32" t="s">
        <v>32</v>
      </c>
      <c r="F89" s="32"/>
      <c r="G89" s="32" t="s">
        <v>33</v>
      </c>
      <c r="H89" s="32" t="s">
        <v>34</v>
      </c>
      <c r="I89" s="33" t="s">
        <v>35</v>
      </c>
      <c r="J89" s="8">
        <f t="shared" si="17"/>
        <v>0</v>
      </c>
      <c r="K89" s="34"/>
      <c r="L89" s="34"/>
      <c r="M89" s="34"/>
      <c r="N89" s="34"/>
    </row>
    <row r="90" spans="1:14">
      <c r="A90" s="28" t="s">
        <v>26</v>
      </c>
      <c r="B90" s="29" t="s">
        <v>44</v>
      </c>
      <c r="C90" s="29" t="s">
        <v>29</v>
      </c>
      <c r="D90" s="29" t="s">
        <v>40</v>
      </c>
      <c r="E90" s="29"/>
      <c r="F90" s="29"/>
      <c r="G90" s="29"/>
      <c r="H90" s="29"/>
      <c r="I90" s="30"/>
      <c r="J90" s="7">
        <f t="shared" si="17"/>
        <v>0</v>
      </c>
      <c r="K90" s="7">
        <f>K91</f>
        <v>0</v>
      </c>
      <c r="L90" s="7">
        <f t="shared" ref="L90:N90" si="24">L91</f>
        <v>0</v>
      </c>
      <c r="M90" s="7">
        <f t="shared" si="24"/>
        <v>0</v>
      </c>
      <c r="N90" s="7">
        <f t="shared" si="24"/>
        <v>0</v>
      </c>
    </row>
    <row r="91" spans="1:14" ht="25.5" outlineLevel="1">
      <c r="A91" s="31" t="s">
        <v>26</v>
      </c>
      <c r="B91" s="32" t="s">
        <v>44</v>
      </c>
      <c r="C91" s="32" t="s">
        <v>29</v>
      </c>
      <c r="D91" s="32" t="s">
        <v>40</v>
      </c>
      <c r="E91" s="32" t="s">
        <v>41</v>
      </c>
      <c r="F91" s="32"/>
      <c r="G91" s="32" t="s">
        <v>33</v>
      </c>
      <c r="H91" s="32" t="s">
        <v>42</v>
      </c>
      <c r="I91" s="33" t="s">
        <v>43</v>
      </c>
      <c r="J91" s="8">
        <f t="shared" si="17"/>
        <v>0</v>
      </c>
      <c r="K91" s="34"/>
      <c r="L91" s="34"/>
      <c r="M91" s="34"/>
      <c r="N91" s="34"/>
    </row>
    <row r="92" spans="1:14">
      <c r="A92" s="22" t="s">
        <v>26</v>
      </c>
      <c r="B92" s="23" t="s">
        <v>44</v>
      </c>
      <c r="C92" s="23" t="s">
        <v>171</v>
      </c>
      <c r="D92" s="23"/>
      <c r="E92" s="23"/>
      <c r="F92" s="23"/>
      <c r="G92" s="23"/>
      <c r="H92" s="23"/>
      <c r="I92" s="24"/>
      <c r="J92" s="5">
        <f t="shared" si="17"/>
        <v>0</v>
      </c>
      <c r="K92" s="5">
        <f>K93</f>
        <v>0</v>
      </c>
      <c r="L92" s="5">
        <f t="shared" ref="L92:N93" si="25">L93</f>
        <v>0</v>
      </c>
      <c r="M92" s="5">
        <f t="shared" si="25"/>
        <v>0</v>
      </c>
      <c r="N92" s="5">
        <f t="shared" si="25"/>
        <v>0</v>
      </c>
    </row>
    <row r="93" spans="1:14">
      <c r="A93" s="25" t="s">
        <v>26</v>
      </c>
      <c r="B93" s="26" t="s">
        <v>44</v>
      </c>
      <c r="C93" s="26" t="s">
        <v>171</v>
      </c>
      <c r="D93" s="26" t="s">
        <v>55</v>
      </c>
      <c r="E93" s="26"/>
      <c r="F93" s="26"/>
      <c r="G93" s="26"/>
      <c r="H93" s="26"/>
      <c r="I93" s="27"/>
      <c r="J93" s="6">
        <f t="shared" si="17"/>
        <v>0</v>
      </c>
      <c r="K93" s="6">
        <f>K94</f>
        <v>0</v>
      </c>
      <c r="L93" s="6">
        <f t="shared" si="25"/>
        <v>0</v>
      </c>
      <c r="M93" s="6">
        <f t="shared" si="25"/>
        <v>0</v>
      </c>
      <c r="N93" s="6">
        <f t="shared" si="25"/>
        <v>0</v>
      </c>
    </row>
    <row r="94" spans="1:14">
      <c r="A94" s="28" t="s">
        <v>26</v>
      </c>
      <c r="B94" s="29" t="s">
        <v>44</v>
      </c>
      <c r="C94" s="29" t="s">
        <v>171</v>
      </c>
      <c r="D94" s="29" t="s">
        <v>64</v>
      </c>
      <c r="E94" s="29"/>
      <c r="F94" s="29"/>
      <c r="G94" s="29"/>
      <c r="H94" s="29"/>
      <c r="I94" s="30"/>
      <c r="J94" s="7">
        <f t="shared" si="17"/>
        <v>0</v>
      </c>
      <c r="K94" s="7">
        <f>SUM(K95:K96)</f>
        <v>0</v>
      </c>
      <c r="L94" s="7">
        <f t="shared" ref="L94:N94" si="26">SUM(L95:L96)</f>
        <v>0</v>
      </c>
      <c r="M94" s="7">
        <f t="shared" si="26"/>
        <v>0</v>
      </c>
      <c r="N94" s="7">
        <f t="shared" si="26"/>
        <v>0</v>
      </c>
    </row>
    <row r="95" spans="1:14" outlineLevel="1">
      <c r="A95" s="31" t="s">
        <v>26</v>
      </c>
      <c r="B95" s="32" t="s">
        <v>44</v>
      </c>
      <c r="C95" s="32" t="s">
        <v>171</v>
      </c>
      <c r="D95" s="32" t="s">
        <v>64</v>
      </c>
      <c r="E95" s="32" t="s">
        <v>117</v>
      </c>
      <c r="F95" s="32"/>
      <c r="G95" s="32" t="s">
        <v>122</v>
      </c>
      <c r="H95" s="32" t="s">
        <v>172</v>
      </c>
      <c r="I95" s="33" t="s">
        <v>173</v>
      </c>
      <c r="J95" s="8">
        <f t="shared" si="17"/>
        <v>0</v>
      </c>
      <c r="K95" s="34"/>
      <c r="L95" s="34"/>
      <c r="M95" s="34"/>
      <c r="N95" s="34"/>
    </row>
    <row r="96" spans="1:14" outlineLevel="1">
      <c r="A96" s="31" t="s">
        <v>26</v>
      </c>
      <c r="B96" s="32" t="s">
        <v>44</v>
      </c>
      <c r="C96" s="32" t="s">
        <v>171</v>
      </c>
      <c r="D96" s="32" t="s">
        <v>64</v>
      </c>
      <c r="E96" s="32" t="s">
        <v>117</v>
      </c>
      <c r="F96" s="32"/>
      <c r="G96" s="32" t="s">
        <v>33</v>
      </c>
      <c r="H96" s="32" t="s">
        <v>172</v>
      </c>
      <c r="I96" s="33" t="s">
        <v>173</v>
      </c>
      <c r="J96" s="8">
        <f t="shared" si="17"/>
        <v>0</v>
      </c>
      <c r="K96" s="34"/>
      <c r="L96" s="34"/>
      <c r="M96" s="34"/>
      <c r="N96" s="34"/>
    </row>
    <row r="97" spans="1:18">
      <c r="A97" s="22" t="s">
        <v>26</v>
      </c>
      <c r="B97" s="23" t="s">
        <v>44</v>
      </c>
      <c r="C97" s="23" t="s">
        <v>174</v>
      </c>
      <c r="D97" s="23"/>
      <c r="E97" s="23"/>
      <c r="F97" s="23"/>
      <c r="G97" s="23"/>
      <c r="H97" s="23"/>
      <c r="I97" s="24"/>
      <c r="J97" s="5">
        <f t="shared" si="17"/>
        <v>0</v>
      </c>
      <c r="K97" s="5">
        <f>K98</f>
        <v>0</v>
      </c>
      <c r="L97" s="5">
        <f t="shared" ref="L97:N99" si="27">L98</f>
        <v>0</v>
      </c>
      <c r="M97" s="5">
        <f t="shared" si="27"/>
        <v>0</v>
      </c>
      <c r="N97" s="5">
        <f t="shared" si="27"/>
        <v>0</v>
      </c>
    </row>
    <row r="98" spans="1:18">
      <c r="A98" s="25" t="s">
        <v>26</v>
      </c>
      <c r="B98" s="26" t="s">
        <v>44</v>
      </c>
      <c r="C98" s="26" t="s">
        <v>174</v>
      </c>
      <c r="D98" s="26" t="s">
        <v>147</v>
      </c>
      <c r="E98" s="26"/>
      <c r="F98" s="26"/>
      <c r="G98" s="26"/>
      <c r="H98" s="26"/>
      <c r="I98" s="27"/>
      <c r="J98" s="6">
        <f t="shared" si="17"/>
        <v>0</v>
      </c>
      <c r="K98" s="6">
        <f>K99</f>
        <v>0</v>
      </c>
      <c r="L98" s="6">
        <f t="shared" si="27"/>
        <v>0</v>
      </c>
      <c r="M98" s="6">
        <f t="shared" si="27"/>
        <v>0</v>
      </c>
      <c r="N98" s="6">
        <f t="shared" si="27"/>
        <v>0</v>
      </c>
    </row>
    <row r="99" spans="1:18">
      <c r="A99" s="28" t="s">
        <v>26</v>
      </c>
      <c r="B99" s="29" t="s">
        <v>44</v>
      </c>
      <c r="C99" s="29" t="s">
        <v>174</v>
      </c>
      <c r="D99" s="29" t="s">
        <v>148</v>
      </c>
      <c r="E99" s="29"/>
      <c r="F99" s="29"/>
      <c r="G99" s="29"/>
      <c r="H99" s="29"/>
      <c r="I99" s="30"/>
      <c r="J99" s="7">
        <f t="shared" si="17"/>
        <v>0</v>
      </c>
      <c r="K99" s="7">
        <f>K100</f>
        <v>0</v>
      </c>
      <c r="L99" s="7">
        <f t="shared" si="27"/>
        <v>0</v>
      </c>
      <c r="M99" s="7">
        <f t="shared" si="27"/>
        <v>0</v>
      </c>
      <c r="N99" s="7">
        <f t="shared" si="27"/>
        <v>0</v>
      </c>
    </row>
    <row r="100" spans="1:18" ht="38.25" outlineLevel="1">
      <c r="A100" s="31" t="s">
        <v>26</v>
      </c>
      <c r="B100" s="32" t="s">
        <v>44</v>
      </c>
      <c r="C100" s="32" t="s">
        <v>174</v>
      </c>
      <c r="D100" s="32" t="s">
        <v>148</v>
      </c>
      <c r="E100" s="32" t="s">
        <v>149</v>
      </c>
      <c r="F100" s="32"/>
      <c r="G100" s="32" t="s">
        <v>33</v>
      </c>
      <c r="H100" s="32" t="s">
        <v>150</v>
      </c>
      <c r="I100" s="33" t="s">
        <v>151</v>
      </c>
      <c r="J100" s="260">
        <f t="shared" si="17"/>
        <v>0</v>
      </c>
      <c r="K100" s="261"/>
      <c r="L100" s="34"/>
      <c r="M100" s="34"/>
      <c r="N100" s="34"/>
    </row>
    <row r="101" spans="1:18">
      <c r="A101" s="19" t="s">
        <v>26</v>
      </c>
      <c r="B101" s="20" t="s">
        <v>175</v>
      </c>
      <c r="C101" s="20"/>
      <c r="D101" s="20"/>
      <c r="E101" s="20"/>
      <c r="F101" s="20"/>
      <c r="G101" s="20"/>
      <c r="H101" s="20"/>
      <c r="I101" s="21"/>
      <c r="J101" s="4">
        <f t="shared" si="17"/>
        <v>1000</v>
      </c>
      <c r="K101" s="4">
        <f>K102</f>
        <v>1000</v>
      </c>
      <c r="L101" s="4">
        <f t="shared" ref="L101:N104" si="28">L102</f>
        <v>0</v>
      </c>
      <c r="M101" s="4">
        <f t="shared" si="28"/>
        <v>1000</v>
      </c>
      <c r="N101" s="4">
        <f t="shared" si="28"/>
        <v>1000</v>
      </c>
    </row>
    <row r="102" spans="1:18">
      <c r="A102" s="22" t="s">
        <v>26</v>
      </c>
      <c r="B102" s="23" t="s">
        <v>175</v>
      </c>
      <c r="C102" s="23" t="s">
        <v>176</v>
      </c>
      <c r="D102" s="23"/>
      <c r="E102" s="23"/>
      <c r="F102" s="23"/>
      <c r="G102" s="23"/>
      <c r="H102" s="23"/>
      <c r="I102" s="24"/>
      <c r="J102" s="5">
        <f t="shared" si="17"/>
        <v>1000</v>
      </c>
      <c r="K102" s="5">
        <f>K103</f>
        <v>1000</v>
      </c>
      <c r="L102" s="5">
        <f t="shared" si="28"/>
        <v>0</v>
      </c>
      <c r="M102" s="5">
        <f t="shared" si="28"/>
        <v>1000</v>
      </c>
      <c r="N102" s="5">
        <f t="shared" si="28"/>
        <v>1000</v>
      </c>
    </row>
    <row r="103" spans="1:18">
      <c r="A103" s="25" t="s">
        <v>26</v>
      </c>
      <c r="B103" s="26" t="s">
        <v>175</v>
      </c>
      <c r="C103" s="26" t="s">
        <v>176</v>
      </c>
      <c r="D103" s="26" t="s">
        <v>152</v>
      </c>
      <c r="E103" s="26"/>
      <c r="F103" s="26"/>
      <c r="G103" s="26"/>
      <c r="H103" s="26"/>
      <c r="I103" s="27"/>
      <c r="J103" s="6">
        <f t="shared" si="17"/>
        <v>1000</v>
      </c>
      <c r="K103" s="6">
        <f>K104</f>
        <v>1000</v>
      </c>
      <c r="L103" s="6">
        <f t="shared" si="28"/>
        <v>0</v>
      </c>
      <c r="M103" s="6">
        <f t="shared" si="28"/>
        <v>1000</v>
      </c>
      <c r="N103" s="6">
        <f t="shared" si="28"/>
        <v>1000</v>
      </c>
    </row>
    <row r="104" spans="1:18">
      <c r="A104" s="28" t="s">
        <v>26</v>
      </c>
      <c r="B104" s="29" t="s">
        <v>175</v>
      </c>
      <c r="C104" s="29" t="s">
        <v>176</v>
      </c>
      <c r="D104" s="29" t="s">
        <v>177</v>
      </c>
      <c r="E104" s="29"/>
      <c r="F104" s="29"/>
      <c r="G104" s="29"/>
      <c r="H104" s="29"/>
      <c r="I104" s="30"/>
      <c r="J104" s="7">
        <f t="shared" si="17"/>
        <v>1000</v>
      </c>
      <c r="K104" s="7">
        <f>K105</f>
        <v>1000</v>
      </c>
      <c r="L104" s="7">
        <f t="shared" si="28"/>
        <v>0</v>
      </c>
      <c r="M104" s="7">
        <f t="shared" si="28"/>
        <v>1000</v>
      </c>
      <c r="N104" s="7">
        <f t="shared" si="28"/>
        <v>1000</v>
      </c>
      <c r="R104" s="1" t="s">
        <v>923</v>
      </c>
    </row>
    <row r="105" spans="1:18" outlineLevel="1">
      <c r="A105" s="31" t="s">
        <v>26</v>
      </c>
      <c r="B105" s="32" t="s">
        <v>175</v>
      </c>
      <c r="C105" s="32" t="s">
        <v>176</v>
      </c>
      <c r="D105" s="32" t="s">
        <v>177</v>
      </c>
      <c r="E105" s="32" t="s">
        <v>178</v>
      </c>
      <c r="F105" s="32"/>
      <c r="G105" s="32" t="s">
        <v>33</v>
      </c>
      <c r="H105" s="32" t="s">
        <v>179</v>
      </c>
      <c r="I105" s="33" t="s">
        <v>180</v>
      </c>
      <c r="J105" s="8">
        <f t="shared" si="17"/>
        <v>1000</v>
      </c>
      <c r="K105" s="34">
        <v>1000</v>
      </c>
      <c r="L105" s="34"/>
      <c r="M105" s="34">
        <v>1000</v>
      </c>
      <c r="N105" s="34">
        <v>1000</v>
      </c>
    </row>
    <row r="106" spans="1:18">
      <c r="A106" s="19" t="s">
        <v>26</v>
      </c>
      <c r="B106" s="20" t="s">
        <v>181</v>
      </c>
      <c r="C106" s="20"/>
      <c r="D106" s="20"/>
      <c r="E106" s="20"/>
      <c r="F106" s="20"/>
      <c r="G106" s="20"/>
      <c r="H106" s="20"/>
      <c r="I106" s="21"/>
      <c r="J106" s="4">
        <f t="shared" si="17"/>
        <v>1282500</v>
      </c>
      <c r="K106" s="4">
        <f>K107+K111+K115+K119+K123</f>
        <v>1282500</v>
      </c>
      <c r="L106" s="4">
        <f t="shared" ref="L106:N106" si="29">L107+L111+L115+L119+L123</f>
        <v>0</v>
      </c>
      <c r="M106" s="4">
        <f t="shared" si="29"/>
        <v>0</v>
      </c>
      <c r="N106" s="4">
        <f t="shared" si="29"/>
        <v>0</v>
      </c>
    </row>
    <row r="107" spans="1:18">
      <c r="A107" s="22" t="s">
        <v>26</v>
      </c>
      <c r="B107" s="23" t="s">
        <v>181</v>
      </c>
      <c r="C107" s="23" t="s">
        <v>182</v>
      </c>
      <c r="D107" s="23"/>
      <c r="E107" s="23"/>
      <c r="F107" s="23"/>
      <c r="G107" s="23"/>
      <c r="H107" s="23"/>
      <c r="I107" s="24"/>
      <c r="J107" s="5">
        <f t="shared" si="17"/>
        <v>82000</v>
      </c>
      <c r="K107" s="5">
        <f>K108</f>
        <v>82000</v>
      </c>
      <c r="L107" s="5">
        <f t="shared" ref="L107:N109" si="30">L108</f>
        <v>0</v>
      </c>
      <c r="M107" s="5">
        <f t="shared" si="30"/>
        <v>0</v>
      </c>
      <c r="N107" s="5">
        <f t="shared" si="30"/>
        <v>0</v>
      </c>
    </row>
    <row r="108" spans="1:18">
      <c r="A108" s="25" t="s">
        <v>26</v>
      </c>
      <c r="B108" s="26" t="s">
        <v>181</v>
      </c>
      <c r="C108" s="26" t="s">
        <v>182</v>
      </c>
      <c r="D108" s="26" t="s">
        <v>147</v>
      </c>
      <c r="E108" s="26"/>
      <c r="F108" s="26"/>
      <c r="G108" s="26"/>
      <c r="H108" s="26"/>
      <c r="I108" s="27"/>
      <c r="J108" s="6">
        <f t="shared" si="17"/>
        <v>82000</v>
      </c>
      <c r="K108" s="6">
        <f>K109</f>
        <v>82000</v>
      </c>
      <c r="L108" s="6">
        <f t="shared" si="30"/>
        <v>0</v>
      </c>
      <c r="M108" s="6">
        <f t="shared" si="30"/>
        <v>0</v>
      </c>
      <c r="N108" s="6">
        <f t="shared" si="30"/>
        <v>0</v>
      </c>
    </row>
    <row r="109" spans="1:18">
      <c r="A109" s="28" t="s">
        <v>26</v>
      </c>
      <c r="B109" s="29" t="s">
        <v>181</v>
      </c>
      <c r="C109" s="29" t="s">
        <v>182</v>
      </c>
      <c r="D109" s="29" t="s">
        <v>148</v>
      </c>
      <c r="E109" s="29"/>
      <c r="F109" s="29"/>
      <c r="G109" s="29"/>
      <c r="H109" s="29"/>
      <c r="I109" s="30"/>
      <c r="J109" s="7">
        <f t="shared" si="17"/>
        <v>82000</v>
      </c>
      <c r="K109" s="7">
        <f>K110</f>
        <v>82000</v>
      </c>
      <c r="L109" s="7">
        <f t="shared" si="30"/>
        <v>0</v>
      </c>
      <c r="M109" s="7">
        <f t="shared" si="30"/>
        <v>0</v>
      </c>
      <c r="N109" s="7">
        <f t="shared" si="30"/>
        <v>0</v>
      </c>
    </row>
    <row r="110" spans="1:18" ht="51" outlineLevel="1">
      <c r="A110" s="31" t="s">
        <v>26</v>
      </c>
      <c r="B110" s="32" t="s">
        <v>181</v>
      </c>
      <c r="C110" s="32" t="s">
        <v>182</v>
      </c>
      <c r="D110" s="32" t="s">
        <v>148</v>
      </c>
      <c r="E110" s="32" t="s">
        <v>149</v>
      </c>
      <c r="F110" s="32"/>
      <c r="G110" s="32" t="s">
        <v>33</v>
      </c>
      <c r="H110" s="32" t="s">
        <v>183</v>
      </c>
      <c r="I110" s="33" t="s">
        <v>184</v>
      </c>
      <c r="J110" s="8">
        <f t="shared" si="17"/>
        <v>82000</v>
      </c>
      <c r="K110" s="34">
        <v>82000</v>
      </c>
      <c r="L110" s="34"/>
      <c r="M110" s="34"/>
      <c r="N110" s="34"/>
    </row>
    <row r="111" spans="1:18">
      <c r="A111" s="22" t="s">
        <v>26</v>
      </c>
      <c r="B111" s="23" t="s">
        <v>181</v>
      </c>
      <c r="C111" s="23" t="s">
        <v>185</v>
      </c>
      <c r="D111" s="23"/>
      <c r="E111" s="23"/>
      <c r="F111" s="23"/>
      <c r="G111" s="23"/>
      <c r="H111" s="23"/>
      <c r="I111" s="24"/>
      <c r="J111" s="5">
        <f t="shared" si="17"/>
        <v>40200</v>
      </c>
      <c r="K111" s="5">
        <f>K112</f>
        <v>40200</v>
      </c>
      <c r="L111" s="5">
        <f t="shared" ref="L111:N113" si="31">L112</f>
        <v>0</v>
      </c>
      <c r="M111" s="5">
        <f t="shared" si="31"/>
        <v>0</v>
      </c>
      <c r="N111" s="5">
        <f t="shared" si="31"/>
        <v>0</v>
      </c>
    </row>
    <row r="112" spans="1:18">
      <c r="A112" s="25" t="s">
        <v>26</v>
      </c>
      <c r="B112" s="26" t="s">
        <v>181</v>
      </c>
      <c r="C112" s="26" t="s">
        <v>185</v>
      </c>
      <c r="D112" s="26" t="s">
        <v>147</v>
      </c>
      <c r="E112" s="26"/>
      <c r="F112" s="26"/>
      <c r="G112" s="26"/>
      <c r="H112" s="26"/>
      <c r="I112" s="27"/>
      <c r="J112" s="6">
        <f t="shared" si="17"/>
        <v>40200</v>
      </c>
      <c r="K112" s="6">
        <f>K113</f>
        <v>40200</v>
      </c>
      <c r="L112" s="6">
        <f t="shared" si="31"/>
        <v>0</v>
      </c>
      <c r="M112" s="6">
        <f t="shared" si="31"/>
        <v>0</v>
      </c>
      <c r="N112" s="6">
        <f t="shared" si="31"/>
        <v>0</v>
      </c>
    </row>
    <row r="113" spans="1:14">
      <c r="A113" s="28" t="s">
        <v>26</v>
      </c>
      <c r="B113" s="29" t="s">
        <v>181</v>
      </c>
      <c r="C113" s="29" t="s">
        <v>185</v>
      </c>
      <c r="D113" s="29" t="s">
        <v>148</v>
      </c>
      <c r="E113" s="29"/>
      <c r="F113" s="29"/>
      <c r="G113" s="29"/>
      <c r="H113" s="29"/>
      <c r="I113" s="30"/>
      <c r="J113" s="7">
        <f t="shared" si="17"/>
        <v>40200</v>
      </c>
      <c r="K113" s="7">
        <f>K114</f>
        <v>40200</v>
      </c>
      <c r="L113" s="7">
        <f t="shared" si="31"/>
        <v>0</v>
      </c>
      <c r="M113" s="7">
        <f t="shared" si="31"/>
        <v>0</v>
      </c>
      <c r="N113" s="7">
        <f t="shared" si="31"/>
        <v>0</v>
      </c>
    </row>
    <row r="114" spans="1:14" ht="51" outlineLevel="1">
      <c r="A114" s="31" t="s">
        <v>26</v>
      </c>
      <c r="B114" s="32" t="s">
        <v>181</v>
      </c>
      <c r="C114" s="32" t="s">
        <v>185</v>
      </c>
      <c r="D114" s="32" t="s">
        <v>148</v>
      </c>
      <c r="E114" s="32" t="s">
        <v>149</v>
      </c>
      <c r="F114" s="32"/>
      <c r="G114" s="32" t="s">
        <v>33</v>
      </c>
      <c r="H114" s="32" t="s">
        <v>186</v>
      </c>
      <c r="I114" s="33" t="s">
        <v>187</v>
      </c>
      <c r="J114" s="8">
        <f t="shared" si="17"/>
        <v>40200</v>
      </c>
      <c r="K114" s="34">
        <v>40200</v>
      </c>
      <c r="L114" s="34"/>
      <c r="M114" s="34"/>
      <c r="N114" s="34"/>
    </row>
    <row r="115" spans="1:14">
      <c r="A115" s="22" t="s">
        <v>26</v>
      </c>
      <c r="B115" s="23" t="s">
        <v>181</v>
      </c>
      <c r="C115" s="23" t="s">
        <v>188</v>
      </c>
      <c r="D115" s="23"/>
      <c r="E115" s="23"/>
      <c r="F115" s="23"/>
      <c r="G115" s="23"/>
      <c r="H115" s="23"/>
      <c r="I115" s="24"/>
      <c r="J115" s="5">
        <f t="shared" si="17"/>
        <v>18500</v>
      </c>
      <c r="K115" s="5">
        <f>K116</f>
        <v>18500</v>
      </c>
      <c r="L115" s="5">
        <f t="shared" ref="L115:N117" si="32">L116</f>
        <v>0</v>
      </c>
      <c r="M115" s="5">
        <f t="shared" si="32"/>
        <v>0</v>
      </c>
      <c r="N115" s="5">
        <f t="shared" si="32"/>
        <v>0</v>
      </c>
    </row>
    <row r="116" spans="1:14">
      <c r="A116" s="25" t="s">
        <v>26</v>
      </c>
      <c r="B116" s="26" t="s">
        <v>181</v>
      </c>
      <c r="C116" s="26" t="s">
        <v>188</v>
      </c>
      <c r="D116" s="26" t="s">
        <v>147</v>
      </c>
      <c r="E116" s="26"/>
      <c r="F116" s="26"/>
      <c r="G116" s="26"/>
      <c r="H116" s="26"/>
      <c r="I116" s="27"/>
      <c r="J116" s="6">
        <f t="shared" si="17"/>
        <v>18500</v>
      </c>
      <c r="K116" s="6">
        <f>K117</f>
        <v>18500</v>
      </c>
      <c r="L116" s="6">
        <f t="shared" si="32"/>
        <v>0</v>
      </c>
      <c r="M116" s="6">
        <f t="shared" si="32"/>
        <v>0</v>
      </c>
      <c r="N116" s="6">
        <f t="shared" si="32"/>
        <v>0</v>
      </c>
    </row>
    <row r="117" spans="1:14">
      <c r="A117" s="28" t="s">
        <v>26</v>
      </c>
      <c r="B117" s="29" t="s">
        <v>181</v>
      </c>
      <c r="C117" s="29" t="s">
        <v>188</v>
      </c>
      <c r="D117" s="29" t="s">
        <v>148</v>
      </c>
      <c r="E117" s="29"/>
      <c r="F117" s="29"/>
      <c r="G117" s="29"/>
      <c r="H117" s="29"/>
      <c r="I117" s="30"/>
      <c r="J117" s="7">
        <f t="shared" si="17"/>
        <v>18500</v>
      </c>
      <c r="K117" s="7">
        <f>K118</f>
        <v>18500</v>
      </c>
      <c r="L117" s="7">
        <f t="shared" si="32"/>
        <v>0</v>
      </c>
      <c r="M117" s="7">
        <f t="shared" si="32"/>
        <v>0</v>
      </c>
      <c r="N117" s="7">
        <f t="shared" si="32"/>
        <v>0</v>
      </c>
    </row>
    <row r="118" spans="1:14" ht="38.25" outlineLevel="1">
      <c r="A118" s="31" t="s">
        <v>26</v>
      </c>
      <c r="B118" s="32" t="s">
        <v>181</v>
      </c>
      <c r="C118" s="32" t="s">
        <v>188</v>
      </c>
      <c r="D118" s="32" t="s">
        <v>148</v>
      </c>
      <c r="E118" s="32" t="s">
        <v>149</v>
      </c>
      <c r="F118" s="32"/>
      <c r="G118" s="32" t="s">
        <v>33</v>
      </c>
      <c r="H118" s="32" t="s">
        <v>189</v>
      </c>
      <c r="I118" s="33" t="s">
        <v>190</v>
      </c>
      <c r="J118" s="8">
        <f t="shared" si="17"/>
        <v>18500</v>
      </c>
      <c r="K118" s="34">
        <v>18500</v>
      </c>
      <c r="L118" s="34"/>
      <c r="M118" s="34"/>
      <c r="N118" s="34"/>
    </row>
    <row r="119" spans="1:14">
      <c r="A119" s="22" t="s">
        <v>26</v>
      </c>
      <c r="B119" s="23" t="s">
        <v>181</v>
      </c>
      <c r="C119" s="23" t="s">
        <v>191</v>
      </c>
      <c r="D119" s="23"/>
      <c r="E119" s="23"/>
      <c r="F119" s="23"/>
      <c r="G119" s="23"/>
      <c r="H119" s="23"/>
      <c r="I119" s="24"/>
      <c r="J119" s="5">
        <f t="shared" si="17"/>
        <v>21500</v>
      </c>
      <c r="K119" s="5">
        <f>K120</f>
        <v>21500</v>
      </c>
      <c r="L119" s="5">
        <f t="shared" ref="L119:N121" si="33">L120</f>
        <v>0</v>
      </c>
      <c r="M119" s="5">
        <f t="shared" si="33"/>
        <v>0</v>
      </c>
      <c r="N119" s="5">
        <f t="shared" si="33"/>
        <v>0</v>
      </c>
    </row>
    <row r="120" spans="1:14">
      <c r="A120" s="25" t="s">
        <v>26</v>
      </c>
      <c r="B120" s="26" t="s">
        <v>181</v>
      </c>
      <c r="C120" s="26" t="s">
        <v>191</v>
      </c>
      <c r="D120" s="26" t="s">
        <v>147</v>
      </c>
      <c r="E120" s="26"/>
      <c r="F120" s="26"/>
      <c r="G120" s="26"/>
      <c r="H120" s="26"/>
      <c r="I120" s="27"/>
      <c r="J120" s="6">
        <f t="shared" si="17"/>
        <v>21500</v>
      </c>
      <c r="K120" s="6">
        <f>K121</f>
        <v>21500</v>
      </c>
      <c r="L120" s="6">
        <f t="shared" si="33"/>
        <v>0</v>
      </c>
      <c r="M120" s="6">
        <f t="shared" si="33"/>
        <v>0</v>
      </c>
      <c r="N120" s="6">
        <f t="shared" si="33"/>
        <v>0</v>
      </c>
    </row>
    <row r="121" spans="1:14">
      <c r="A121" s="28" t="s">
        <v>26</v>
      </c>
      <c r="B121" s="29" t="s">
        <v>181</v>
      </c>
      <c r="C121" s="29" t="s">
        <v>191</v>
      </c>
      <c r="D121" s="29" t="s">
        <v>148</v>
      </c>
      <c r="E121" s="29"/>
      <c r="F121" s="29"/>
      <c r="G121" s="29"/>
      <c r="H121" s="29"/>
      <c r="I121" s="30"/>
      <c r="J121" s="7">
        <f t="shared" si="17"/>
        <v>21500</v>
      </c>
      <c r="K121" s="7">
        <f>K122</f>
        <v>21500</v>
      </c>
      <c r="L121" s="7">
        <f t="shared" si="33"/>
        <v>0</v>
      </c>
      <c r="M121" s="7">
        <f t="shared" si="33"/>
        <v>0</v>
      </c>
      <c r="N121" s="7">
        <f t="shared" si="33"/>
        <v>0</v>
      </c>
    </row>
    <row r="122" spans="1:14" ht="38.25" outlineLevel="1">
      <c r="A122" s="31" t="s">
        <v>26</v>
      </c>
      <c r="B122" s="32" t="s">
        <v>181</v>
      </c>
      <c r="C122" s="32" t="s">
        <v>191</v>
      </c>
      <c r="D122" s="32" t="s">
        <v>148</v>
      </c>
      <c r="E122" s="32" t="s">
        <v>149</v>
      </c>
      <c r="F122" s="32"/>
      <c r="G122" s="32" t="s">
        <v>33</v>
      </c>
      <c r="H122" s="32" t="s">
        <v>192</v>
      </c>
      <c r="I122" s="33" t="s">
        <v>193</v>
      </c>
      <c r="J122" s="8">
        <f t="shared" si="17"/>
        <v>21500</v>
      </c>
      <c r="K122" s="34">
        <v>21500</v>
      </c>
      <c r="L122" s="34"/>
      <c r="M122" s="34"/>
      <c r="N122" s="34"/>
    </row>
    <row r="123" spans="1:14">
      <c r="A123" s="22" t="s">
        <v>26</v>
      </c>
      <c r="B123" s="23" t="s">
        <v>181</v>
      </c>
      <c r="C123" s="23" t="s">
        <v>194</v>
      </c>
      <c r="D123" s="23"/>
      <c r="E123" s="23"/>
      <c r="F123" s="23"/>
      <c r="G123" s="23"/>
      <c r="H123" s="23"/>
      <c r="I123" s="24"/>
      <c r="J123" s="5">
        <f t="shared" si="17"/>
        <v>1120300</v>
      </c>
      <c r="K123" s="5">
        <f>K124</f>
        <v>1120300</v>
      </c>
      <c r="L123" s="5">
        <f t="shared" ref="L123:N125" si="34">L124</f>
        <v>0</v>
      </c>
      <c r="M123" s="5">
        <f t="shared" si="34"/>
        <v>0</v>
      </c>
      <c r="N123" s="5">
        <f t="shared" si="34"/>
        <v>0</v>
      </c>
    </row>
    <row r="124" spans="1:14">
      <c r="A124" s="25" t="s">
        <v>26</v>
      </c>
      <c r="B124" s="26" t="s">
        <v>181</v>
      </c>
      <c r="C124" s="26" t="s">
        <v>194</v>
      </c>
      <c r="D124" s="26" t="s">
        <v>147</v>
      </c>
      <c r="E124" s="26"/>
      <c r="F124" s="26"/>
      <c r="G124" s="26"/>
      <c r="H124" s="26"/>
      <c r="I124" s="27"/>
      <c r="J124" s="6">
        <f t="shared" si="17"/>
        <v>1120300</v>
      </c>
      <c r="K124" s="6">
        <f>K125</f>
        <v>1120300</v>
      </c>
      <c r="L124" s="6">
        <f t="shared" si="34"/>
        <v>0</v>
      </c>
      <c r="M124" s="6">
        <f t="shared" si="34"/>
        <v>0</v>
      </c>
      <c r="N124" s="6">
        <f t="shared" si="34"/>
        <v>0</v>
      </c>
    </row>
    <row r="125" spans="1:14">
      <c r="A125" s="28" t="s">
        <v>26</v>
      </c>
      <c r="B125" s="29" t="s">
        <v>181</v>
      </c>
      <c r="C125" s="29" t="s">
        <v>194</v>
      </c>
      <c r="D125" s="29" t="s">
        <v>148</v>
      </c>
      <c r="E125" s="29"/>
      <c r="F125" s="29"/>
      <c r="G125" s="29"/>
      <c r="H125" s="29"/>
      <c r="I125" s="30"/>
      <c r="J125" s="7">
        <f t="shared" si="17"/>
        <v>1120300</v>
      </c>
      <c r="K125" s="7">
        <f>K126</f>
        <v>1120300</v>
      </c>
      <c r="L125" s="7">
        <f t="shared" si="34"/>
        <v>0</v>
      </c>
      <c r="M125" s="7">
        <f t="shared" si="34"/>
        <v>0</v>
      </c>
      <c r="N125" s="7">
        <f t="shared" si="34"/>
        <v>0</v>
      </c>
    </row>
    <row r="126" spans="1:14" ht="38.25" outlineLevel="1">
      <c r="A126" s="31" t="s">
        <v>26</v>
      </c>
      <c r="B126" s="32" t="s">
        <v>181</v>
      </c>
      <c r="C126" s="32" t="s">
        <v>194</v>
      </c>
      <c r="D126" s="32" t="s">
        <v>148</v>
      </c>
      <c r="E126" s="32" t="s">
        <v>149</v>
      </c>
      <c r="F126" s="32"/>
      <c r="G126" s="32" t="s">
        <v>33</v>
      </c>
      <c r="H126" s="32" t="s">
        <v>195</v>
      </c>
      <c r="I126" s="33" t="s">
        <v>196</v>
      </c>
      <c r="J126" s="8">
        <f t="shared" si="17"/>
        <v>1120300</v>
      </c>
      <c r="K126" s="34">
        <v>1120300</v>
      </c>
      <c r="L126" s="34"/>
      <c r="M126" s="34"/>
      <c r="N126" s="34"/>
    </row>
    <row r="127" spans="1:14">
      <c r="A127" s="16" t="s">
        <v>26</v>
      </c>
      <c r="B127" s="17" t="s">
        <v>197</v>
      </c>
      <c r="C127" s="17"/>
      <c r="D127" s="17"/>
      <c r="E127" s="17"/>
      <c r="F127" s="17"/>
      <c r="G127" s="17"/>
      <c r="H127" s="17"/>
      <c r="I127" s="18"/>
      <c r="J127" s="3">
        <f t="shared" si="17"/>
        <v>156200</v>
      </c>
      <c r="K127" s="3">
        <f>K128</f>
        <v>0</v>
      </c>
      <c r="L127" s="3">
        <f t="shared" ref="L127:N128" si="35">L128</f>
        <v>156200</v>
      </c>
      <c r="M127" s="3">
        <f t="shared" si="35"/>
        <v>171300</v>
      </c>
      <c r="N127" s="3">
        <f t="shared" si="35"/>
        <v>177500</v>
      </c>
    </row>
    <row r="128" spans="1:14">
      <c r="A128" s="19" t="s">
        <v>26</v>
      </c>
      <c r="B128" s="20" t="s">
        <v>198</v>
      </c>
      <c r="C128" s="20"/>
      <c r="D128" s="20"/>
      <c r="E128" s="20"/>
      <c r="F128" s="20"/>
      <c r="G128" s="20"/>
      <c r="H128" s="20"/>
      <c r="I128" s="21"/>
      <c r="J128" s="4">
        <f t="shared" si="17"/>
        <v>156200</v>
      </c>
      <c r="K128" s="4">
        <f>K129</f>
        <v>0</v>
      </c>
      <c r="L128" s="4">
        <f t="shared" si="35"/>
        <v>156200</v>
      </c>
      <c r="M128" s="4">
        <f t="shared" si="35"/>
        <v>171300</v>
      </c>
      <c r="N128" s="4">
        <f t="shared" si="35"/>
        <v>177500</v>
      </c>
    </row>
    <row r="129" spans="1:14">
      <c r="A129" s="22" t="s">
        <v>26</v>
      </c>
      <c r="B129" s="23" t="s">
        <v>198</v>
      </c>
      <c r="C129" s="23" t="s">
        <v>199</v>
      </c>
      <c r="D129" s="23"/>
      <c r="E129" s="23"/>
      <c r="F129" s="23"/>
      <c r="G129" s="23"/>
      <c r="H129" s="23"/>
      <c r="I129" s="24"/>
      <c r="J129" s="5">
        <f t="shared" si="17"/>
        <v>156200</v>
      </c>
      <c r="K129" s="5">
        <f>K130+K135</f>
        <v>0</v>
      </c>
      <c r="L129" s="5">
        <f t="shared" ref="L129:N129" si="36">L130+L135</f>
        <v>156200</v>
      </c>
      <c r="M129" s="5">
        <f t="shared" si="36"/>
        <v>171300</v>
      </c>
      <c r="N129" s="5">
        <f t="shared" si="36"/>
        <v>177500</v>
      </c>
    </row>
    <row r="130" spans="1:14">
      <c r="A130" s="25" t="s">
        <v>26</v>
      </c>
      <c r="B130" s="26" t="s">
        <v>198</v>
      </c>
      <c r="C130" s="26" t="s">
        <v>199</v>
      </c>
      <c r="D130" s="26" t="s">
        <v>30</v>
      </c>
      <c r="E130" s="26"/>
      <c r="F130" s="26"/>
      <c r="G130" s="26"/>
      <c r="H130" s="26"/>
      <c r="I130" s="27"/>
      <c r="J130" s="6">
        <f t="shared" si="17"/>
        <v>141200</v>
      </c>
      <c r="K130" s="6">
        <f>K131+K133</f>
        <v>0</v>
      </c>
      <c r="L130" s="6">
        <f t="shared" ref="L130:N130" si="37">L131+L133</f>
        <v>141200</v>
      </c>
      <c r="M130" s="6">
        <f t="shared" si="37"/>
        <v>155300</v>
      </c>
      <c r="N130" s="6">
        <f t="shared" si="37"/>
        <v>160500</v>
      </c>
    </row>
    <row r="131" spans="1:14">
      <c r="A131" s="28" t="s">
        <v>26</v>
      </c>
      <c r="B131" s="29" t="s">
        <v>198</v>
      </c>
      <c r="C131" s="29" t="s">
        <v>199</v>
      </c>
      <c r="D131" s="29" t="s">
        <v>31</v>
      </c>
      <c r="E131" s="29"/>
      <c r="F131" s="29"/>
      <c r="G131" s="29"/>
      <c r="H131" s="29"/>
      <c r="I131" s="30"/>
      <c r="J131" s="7">
        <f t="shared" si="17"/>
        <v>108450</v>
      </c>
      <c r="K131" s="7">
        <f>K132</f>
        <v>0</v>
      </c>
      <c r="L131" s="7">
        <f t="shared" ref="L131:N131" si="38">L132</f>
        <v>108450</v>
      </c>
      <c r="M131" s="7">
        <f t="shared" si="38"/>
        <v>119280</v>
      </c>
      <c r="N131" s="7">
        <f t="shared" si="38"/>
        <v>123270</v>
      </c>
    </row>
    <row r="132" spans="1:14" outlineLevel="1">
      <c r="A132" s="31" t="s">
        <v>26</v>
      </c>
      <c r="B132" s="32" t="s">
        <v>198</v>
      </c>
      <c r="C132" s="32" t="s">
        <v>199</v>
      </c>
      <c r="D132" s="32" t="s">
        <v>31</v>
      </c>
      <c r="E132" s="32" t="s">
        <v>32</v>
      </c>
      <c r="F132" s="32" t="s">
        <v>815</v>
      </c>
      <c r="G132" s="32" t="s">
        <v>200</v>
      </c>
      <c r="H132" s="32" t="s">
        <v>46</v>
      </c>
      <c r="I132" s="33" t="s">
        <v>47</v>
      </c>
      <c r="J132" s="8">
        <f t="shared" si="17"/>
        <v>108450</v>
      </c>
      <c r="K132" s="34"/>
      <c r="L132" s="34">
        <f>108448.54+1.46</f>
        <v>108450</v>
      </c>
      <c r="M132" s="34">
        <f>119278.03+1.97</f>
        <v>119280</v>
      </c>
      <c r="N132" s="34">
        <f>123271.89-1.89</f>
        <v>123270</v>
      </c>
    </row>
    <row r="133" spans="1:14">
      <c r="A133" s="28" t="s">
        <v>26</v>
      </c>
      <c r="B133" s="29" t="s">
        <v>198</v>
      </c>
      <c r="C133" s="29" t="s">
        <v>199</v>
      </c>
      <c r="D133" s="29" t="s">
        <v>40</v>
      </c>
      <c r="E133" s="29"/>
      <c r="F133" s="29"/>
      <c r="G133" s="29"/>
      <c r="H133" s="29"/>
      <c r="I133" s="30"/>
      <c r="J133" s="7">
        <f t="shared" si="17"/>
        <v>32750</v>
      </c>
      <c r="K133" s="7">
        <f t="shared" ref="K133:N133" si="39">K134</f>
        <v>0</v>
      </c>
      <c r="L133" s="7">
        <f t="shared" si="39"/>
        <v>32750</v>
      </c>
      <c r="M133" s="7">
        <f t="shared" si="39"/>
        <v>36020</v>
      </c>
      <c r="N133" s="7">
        <f t="shared" si="39"/>
        <v>37230</v>
      </c>
    </row>
    <row r="134" spans="1:14" outlineLevel="1">
      <c r="A134" s="31" t="s">
        <v>26</v>
      </c>
      <c r="B134" s="32" t="s">
        <v>198</v>
      </c>
      <c r="C134" s="32" t="s">
        <v>199</v>
      </c>
      <c r="D134" s="32" t="s">
        <v>40</v>
      </c>
      <c r="E134" s="32" t="s">
        <v>41</v>
      </c>
      <c r="F134" s="32" t="s">
        <v>815</v>
      </c>
      <c r="G134" s="32" t="s">
        <v>200</v>
      </c>
      <c r="H134" s="32" t="s">
        <v>53</v>
      </c>
      <c r="I134" s="33" t="s">
        <v>54</v>
      </c>
      <c r="J134" s="8">
        <f t="shared" si="17"/>
        <v>32750</v>
      </c>
      <c r="K134" s="34"/>
      <c r="L134" s="34">
        <f>32751.46-1.46</f>
        <v>32750</v>
      </c>
      <c r="M134" s="34">
        <f>36021.97-1.97</f>
        <v>36020</v>
      </c>
      <c r="N134" s="34">
        <f>37228.11+1.89</f>
        <v>37230</v>
      </c>
    </row>
    <row r="135" spans="1:14">
      <c r="A135" s="25" t="s">
        <v>26</v>
      </c>
      <c r="B135" s="26" t="s">
        <v>198</v>
      </c>
      <c r="C135" s="26" t="s">
        <v>199</v>
      </c>
      <c r="D135" s="26" t="s">
        <v>55</v>
      </c>
      <c r="E135" s="26"/>
      <c r="F135" s="26"/>
      <c r="G135" s="26"/>
      <c r="H135" s="26"/>
      <c r="I135" s="27"/>
      <c r="J135" s="6">
        <f t="shared" si="17"/>
        <v>15000</v>
      </c>
      <c r="K135" s="6">
        <f>K136+K137</f>
        <v>0</v>
      </c>
      <c r="L135" s="6">
        <f t="shared" ref="L135:N135" si="40">L136+L137</f>
        <v>15000</v>
      </c>
      <c r="M135" s="6">
        <f t="shared" si="40"/>
        <v>16000</v>
      </c>
      <c r="N135" s="6">
        <f t="shared" si="40"/>
        <v>17000</v>
      </c>
    </row>
    <row r="136" spans="1:14" outlineLevel="1">
      <c r="A136" s="31" t="s">
        <v>26</v>
      </c>
      <c r="B136" s="32" t="s">
        <v>198</v>
      </c>
      <c r="C136" s="32" t="s">
        <v>199</v>
      </c>
      <c r="D136" s="32" t="s">
        <v>64</v>
      </c>
      <c r="E136" s="32" t="s">
        <v>128</v>
      </c>
      <c r="F136" s="32" t="s">
        <v>815</v>
      </c>
      <c r="G136" s="32" t="s">
        <v>200</v>
      </c>
      <c r="H136" s="32" t="s">
        <v>133</v>
      </c>
      <c r="I136" s="33" t="s">
        <v>134</v>
      </c>
      <c r="J136" s="8">
        <f t="shared" ref="J136:J199" si="41">K136+L136</f>
        <v>15000</v>
      </c>
      <c r="K136" s="34"/>
      <c r="L136" s="34">
        <v>15000</v>
      </c>
      <c r="M136" s="34">
        <v>16000</v>
      </c>
      <c r="N136" s="34">
        <v>17000</v>
      </c>
    </row>
    <row r="137" spans="1:14">
      <c r="A137" s="28" t="s">
        <v>26</v>
      </c>
      <c r="B137" s="29" t="s">
        <v>198</v>
      </c>
      <c r="C137" s="29" t="s">
        <v>199</v>
      </c>
      <c r="D137" s="29" t="s">
        <v>139</v>
      </c>
      <c r="E137" s="29"/>
      <c r="F137" s="29"/>
      <c r="G137" s="29"/>
      <c r="H137" s="29"/>
      <c r="I137" s="30"/>
      <c r="J137" s="7">
        <f t="shared" si="41"/>
        <v>0</v>
      </c>
      <c r="K137" s="7">
        <f>K138+K139</f>
        <v>0</v>
      </c>
      <c r="L137" s="7">
        <f t="shared" ref="L137:N137" si="42">L138+L139</f>
        <v>0</v>
      </c>
      <c r="M137" s="7">
        <f t="shared" si="42"/>
        <v>0</v>
      </c>
      <c r="N137" s="7">
        <f t="shared" si="42"/>
        <v>0</v>
      </c>
    </row>
    <row r="138" spans="1:14" outlineLevel="1">
      <c r="A138" s="31" t="s">
        <v>26</v>
      </c>
      <c r="B138" s="32" t="s">
        <v>198</v>
      </c>
      <c r="C138" s="32" t="s">
        <v>199</v>
      </c>
      <c r="D138" s="32" t="s">
        <v>139</v>
      </c>
      <c r="E138" s="32" t="s">
        <v>70</v>
      </c>
      <c r="F138" s="32" t="s">
        <v>815</v>
      </c>
      <c r="G138" s="32" t="s">
        <v>200</v>
      </c>
      <c r="H138" s="32" t="s">
        <v>140</v>
      </c>
      <c r="I138" s="33" t="s">
        <v>141</v>
      </c>
      <c r="J138" s="8">
        <f t="shared" si="41"/>
        <v>0</v>
      </c>
      <c r="K138" s="34">
        <v>0</v>
      </c>
      <c r="L138" s="34"/>
      <c r="M138" s="34"/>
      <c r="N138" s="34"/>
    </row>
    <row r="139" spans="1:14" outlineLevel="1">
      <c r="A139" s="31" t="s">
        <v>26</v>
      </c>
      <c r="B139" s="32" t="s">
        <v>198</v>
      </c>
      <c r="C139" s="32" t="s">
        <v>199</v>
      </c>
      <c r="D139" s="32" t="s">
        <v>139</v>
      </c>
      <c r="E139" s="32" t="s">
        <v>70</v>
      </c>
      <c r="F139" s="32" t="s">
        <v>815</v>
      </c>
      <c r="G139" s="32" t="s">
        <v>200</v>
      </c>
      <c r="H139" s="32" t="s">
        <v>144</v>
      </c>
      <c r="I139" s="33" t="s">
        <v>145</v>
      </c>
      <c r="J139" s="8">
        <f t="shared" si="41"/>
        <v>0</v>
      </c>
      <c r="K139" s="34">
        <v>0</v>
      </c>
      <c r="L139" s="34"/>
      <c r="M139" s="34"/>
      <c r="N139" s="34"/>
    </row>
    <row r="140" spans="1:14">
      <c r="A140" s="16" t="s">
        <v>26</v>
      </c>
      <c r="B140" s="17" t="s">
        <v>201</v>
      </c>
      <c r="C140" s="17"/>
      <c r="D140" s="17"/>
      <c r="E140" s="17"/>
      <c r="F140" s="17"/>
      <c r="G140" s="17"/>
      <c r="H140" s="17"/>
      <c r="I140" s="18"/>
      <c r="J140" s="3">
        <f t="shared" si="41"/>
        <v>543600</v>
      </c>
      <c r="K140" s="3">
        <f>K141+K174</f>
        <v>543600</v>
      </c>
      <c r="L140" s="3">
        <f t="shared" ref="L140:N140" si="43">L141+L174</f>
        <v>0</v>
      </c>
      <c r="M140" s="3">
        <f t="shared" si="43"/>
        <v>0</v>
      </c>
      <c r="N140" s="3">
        <f t="shared" si="43"/>
        <v>0</v>
      </c>
    </row>
    <row r="141" spans="1:14">
      <c r="A141" s="19" t="s">
        <v>26</v>
      </c>
      <c r="B141" s="20" t="s">
        <v>207</v>
      </c>
      <c r="C141" s="20"/>
      <c r="D141" s="20"/>
      <c r="E141" s="20"/>
      <c r="F141" s="20"/>
      <c r="G141" s="20"/>
      <c r="H141" s="20"/>
      <c r="I141" s="21"/>
      <c r="J141" s="4">
        <f t="shared" si="41"/>
        <v>543600</v>
      </c>
      <c r="K141" s="4">
        <f>K142+K160</f>
        <v>543600</v>
      </c>
      <c r="L141" s="4">
        <f t="shared" ref="L141:N141" si="44">L142+L160</f>
        <v>0</v>
      </c>
      <c r="M141" s="4">
        <f t="shared" si="44"/>
        <v>0</v>
      </c>
      <c r="N141" s="4">
        <f t="shared" si="44"/>
        <v>0</v>
      </c>
    </row>
    <row r="142" spans="1:14">
      <c r="A142" s="22" t="s">
        <v>26</v>
      </c>
      <c r="B142" s="23" t="s">
        <v>207</v>
      </c>
      <c r="C142" s="23" t="s">
        <v>208</v>
      </c>
      <c r="D142" s="23"/>
      <c r="E142" s="23"/>
      <c r="F142" s="23"/>
      <c r="G142" s="23"/>
      <c r="H142" s="23"/>
      <c r="I142" s="24"/>
      <c r="J142" s="5">
        <f t="shared" si="41"/>
        <v>468600</v>
      </c>
      <c r="K142" s="5">
        <f>K143+K157</f>
        <v>468600</v>
      </c>
      <c r="L142" s="5">
        <f t="shared" ref="L142:N142" si="45">L143+L157</f>
        <v>0</v>
      </c>
      <c r="M142" s="5">
        <f t="shared" si="45"/>
        <v>0</v>
      </c>
      <c r="N142" s="5">
        <f t="shared" si="45"/>
        <v>0</v>
      </c>
    </row>
    <row r="143" spans="1:14">
      <c r="A143" s="25" t="s">
        <v>26</v>
      </c>
      <c r="B143" s="26" t="s">
        <v>207</v>
      </c>
      <c r="C143" s="26" t="s">
        <v>208</v>
      </c>
      <c r="D143" s="26" t="s">
        <v>55</v>
      </c>
      <c r="E143" s="26"/>
      <c r="F143" s="26"/>
      <c r="G143" s="26"/>
      <c r="H143" s="26"/>
      <c r="I143" s="27"/>
      <c r="J143" s="6">
        <f t="shared" si="41"/>
        <v>468600</v>
      </c>
      <c r="K143" s="6">
        <f>K144</f>
        <v>468600</v>
      </c>
      <c r="L143" s="6">
        <f t="shared" ref="L143:N143" si="46">L144</f>
        <v>0</v>
      </c>
      <c r="M143" s="6">
        <f t="shared" si="46"/>
        <v>0</v>
      </c>
      <c r="N143" s="6">
        <f t="shared" si="46"/>
        <v>0</v>
      </c>
    </row>
    <row r="144" spans="1:14">
      <c r="A144" s="28" t="s">
        <v>26</v>
      </c>
      <c r="B144" s="29" t="s">
        <v>207</v>
      </c>
      <c r="C144" s="29" t="s">
        <v>208</v>
      </c>
      <c r="D144" s="29" t="s">
        <v>64</v>
      </c>
      <c r="E144" s="29"/>
      <c r="F144" s="29"/>
      <c r="G144" s="29"/>
      <c r="H144" s="29"/>
      <c r="I144" s="30"/>
      <c r="J144" s="7">
        <f t="shared" si="41"/>
        <v>468600</v>
      </c>
      <c r="K144" s="7">
        <f>SUM(K145:K156)</f>
        <v>468600</v>
      </c>
      <c r="L144" s="7">
        <f t="shared" ref="L144:N144" si="47">SUM(L145:L156)</f>
        <v>0</v>
      </c>
      <c r="M144" s="7">
        <f t="shared" si="47"/>
        <v>0</v>
      </c>
      <c r="N144" s="7">
        <f t="shared" si="47"/>
        <v>0</v>
      </c>
    </row>
    <row r="145" spans="1:14" outlineLevel="1">
      <c r="A145" s="31" t="s">
        <v>26</v>
      </c>
      <c r="B145" s="32" t="s">
        <v>207</v>
      </c>
      <c r="C145" s="29" t="s">
        <v>208</v>
      </c>
      <c r="D145" s="32" t="s">
        <v>64</v>
      </c>
      <c r="E145" s="32" t="s">
        <v>67</v>
      </c>
      <c r="F145" s="32"/>
      <c r="G145" s="32" t="s">
        <v>33</v>
      </c>
      <c r="H145" s="32" t="s">
        <v>68</v>
      </c>
      <c r="I145" s="33" t="s">
        <v>69</v>
      </c>
      <c r="J145" s="8">
        <f t="shared" si="41"/>
        <v>0</v>
      </c>
      <c r="K145" s="34"/>
      <c r="L145" s="34"/>
      <c r="M145" s="34"/>
      <c r="N145" s="34"/>
    </row>
    <row r="146" spans="1:14" ht="25.5" outlineLevel="1">
      <c r="A146" s="31" t="s">
        <v>26</v>
      </c>
      <c r="B146" s="32" t="s">
        <v>207</v>
      </c>
      <c r="C146" s="29" t="s">
        <v>208</v>
      </c>
      <c r="D146" s="32" t="s">
        <v>64</v>
      </c>
      <c r="E146" s="32" t="s">
        <v>212</v>
      </c>
      <c r="F146" s="32"/>
      <c r="G146" s="32" t="s">
        <v>33</v>
      </c>
      <c r="H146" s="32" t="s">
        <v>213</v>
      </c>
      <c r="I146" s="33" t="s">
        <v>214</v>
      </c>
      <c r="J146" s="8">
        <f t="shared" si="41"/>
        <v>0</v>
      </c>
      <c r="K146" s="34"/>
      <c r="L146" s="34"/>
      <c r="M146" s="34"/>
      <c r="N146" s="34"/>
    </row>
    <row r="147" spans="1:14" outlineLevel="1">
      <c r="A147" s="31" t="s">
        <v>26</v>
      </c>
      <c r="B147" s="32" t="s">
        <v>207</v>
      </c>
      <c r="C147" s="29" t="s">
        <v>208</v>
      </c>
      <c r="D147" s="32" t="s">
        <v>64</v>
      </c>
      <c r="E147" s="32" t="s">
        <v>77</v>
      </c>
      <c r="F147" s="32"/>
      <c r="G147" s="32" t="s">
        <v>33</v>
      </c>
      <c r="H147" s="32" t="s">
        <v>86</v>
      </c>
      <c r="I147" s="33" t="s">
        <v>87</v>
      </c>
      <c r="J147" s="8">
        <f t="shared" si="41"/>
        <v>0</v>
      </c>
      <c r="K147" s="34"/>
      <c r="L147" s="34"/>
      <c r="M147" s="34"/>
      <c r="N147" s="34"/>
    </row>
    <row r="148" spans="1:14" ht="25.5" outlineLevel="1">
      <c r="A148" s="31" t="s">
        <v>26</v>
      </c>
      <c r="B148" s="32" t="s">
        <v>207</v>
      </c>
      <c r="C148" s="29" t="s">
        <v>208</v>
      </c>
      <c r="D148" s="32" t="s">
        <v>64</v>
      </c>
      <c r="E148" s="32" t="s">
        <v>77</v>
      </c>
      <c r="F148" s="32"/>
      <c r="G148" s="32" t="s">
        <v>33</v>
      </c>
      <c r="H148" s="32" t="s">
        <v>215</v>
      </c>
      <c r="I148" s="33" t="s">
        <v>216</v>
      </c>
      <c r="J148" s="8">
        <f t="shared" si="41"/>
        <v>0</v>
      </c>
      <c r="K148" s="34"/>
      <c r="L148" s="34"/>
      <c r="M148" s="34"/>
      <c r="N148" s="34"/>
    </row>
    <row r="149" spans="1:14" outlineLevel="1">
      <c r="A149" s="31" t="s">
        <v>26</v>
      </c>
      <c r="B149" s="32" t="s">
        <v>207</v>
      </c>
      <c r="C149" s="32" t="s">
        <v>208</v>
      </c>
      <c r="D149" s="32" t="s">
        <v>64</v>
      </c>
      <c r="E149" s="32" t="s">
        <v>77</v>
      </c>
      <c r="F149" s="32"/>
      <c r="G149" s="32" t="s">
        <v>33</v>
      </c>
      <c r="H149" s="32" t="s">
        <v>90</v>
      </c>
      <c r="I149" s="33" t="s">
        <v>91</v>
      </c>
      <c r="J149" s="8">
        <f t="shared" si="41"/>
        <v>0</v>
      </c>
      <c r="K149" s="34"/>
      <c r="L149" s="34"/>
      <c r="M149" s="34"/>
      <c r="N149" s="34"/>
    </row>
    <row r="150" spans="1:14" outlineLevel="1">
      <c r="A150" s="31" t="s">
        <v>26</v>
      </c>
      <c r="B150" s="32" t="s">
        <v>207</v>
      </c>
      <c r="C150" s="32" t="s">
        <v>208</v>
      </c>
      <c r="D150" s="32" t="s">
        <v>64</v>
      </c>
      <c r="E150" s="32" t="s">
        <v>48</v>
      </c>
      <c r="F150" s="32"/>
      <c r="G150" s="32" t="s">
        <v>33</v>
      </c>
      <c r="H150" s="32" t="s">
        <v>95</v>
      </c>
      <c r="I150" s="33" t="s">
        <v>96</v>
      </c>
      <c r="J150" s="8">
        <f t="shared" si="41"/>
        <v>250000</v>
      </c>
      <c r="K150" s="34">
        <v>250000</v>
      </c>
      <c r="L150" s="34"/>
      <c r="M150" s="34"/>
      <c r="N150" s="34"/>
    </row>
    <row r="151" spans="1:14" outlineLevel="1">
      <c r="A151" s="31" t="s">
        <v>26</v>
      </c>
      <c r="B151" s="32" t="s">
        <v>207</v>
      </c>
      <c r="C151" s="32" t="s">
        <v>208</v>
      </c>
      <c r="D151" s="32" t="s">
        <v>64</v>
      </c>
      <c r="E151" s="32" t="s">
        <v>48</v>
      </c>
      <c r="F151" s="32"/>
      <c r="G151" s="32" t="s">
        <v>33</v>
      </c>
      <c r="H151" s="32" t="s">
        <v>210</v>
      </c>
      <c r="I151" s="33" t="s">
        <v>211</v>
      </c>
      <c r="J151" s="8">
        <f t="shared" si="41"/>
        <v>0</v>
      </c>
      <c r="K151" s="34"/>
      <c r="L151" s="34"/>
      <c r="M151" s="34"/>
      <c r="N151" s="34"/>
    </row>
    <row r="152" spans="1:14" ht="25.5" outlineLevel="1">
      <c r="A152" s="31" t="s">
        <v>26</v>
      </c>
      <c r="B152" s="32" t="s">
        <v>207</v>
      </c>
      <c r="C152" s="32" t="s">
        <v>208</v>
      </c>
      <c r="D152" s="32" t="s">
        <v>64</v>
      </c>
      <c r="E152" s="32" t="s">
        <v>111</v>
      </c>
      <c r="F152" s="32"/>
      <c r="G152" s="32" t="s">
        <v>33</v>
      </c>
      <c r="H152" s="32" t="s">
        <v>112</v>
      </c>
      <c r="I152" s="33" t="s">
        <v>113</v>
      </c>
      <c r="J152" s="8">
        <f t="shared" si="41"/>
        <v>0</v>
      </c>
      <c r="K152" s="34"/>
      <c r="L152" s="34"/>
      <c r="M152" s="34"/>
      <c r="N152" s="34"/>
    </row>
    <row r="153" spans="1:14" outlineLevel="1">
      <c r="A153" s="31" t="s">
        <v>26</v>
      </c>
      <c r="B153" s="32" t="s">
        <v>207</v>
      </c>
      <c r="C153" s="32" t="s">
        <v>208</v>
      </c>
      <c r="D153" s="32" t="s">
        <v>64</v>
      </c>
      <c r="E153" s="32" t="s">
        <v>125</v>
      </c>
      <c r="F153" s="32"/>
      <c r="G153" s="32" t="s">
        <v>33</v>
      </c>
      <c r="H153" s="32" t="s">
        <v>126</v>
      </c>
      <c r="I153" s="33" t="s">
        <v>127</v>
      </c>
      <c r="J153" s="8">
        <f t="shared" si="41"/>
        <v>105000</v>
      </c>
      <c r="K153" s="34">
        <v>105000</v>
      </c>
      <c r="L153" s="34"/>
      <c r="M153" s="34"/>
      <c r="N153" s="34"/>
    </row>
    <row r="154" spans="1:14" outlineLevel="1">
      <c r="A154" s="31" t="s">
        <v>26</v>
      </c>
      <c r="B154" s="32" t="s">
        <v>207</v>
      </c>
      <c r="C154" s="32" t="s">
        <v>208</v>
      </c>
      <c r="D154" s="32" t="s">
        <v>64</v>
      </c>
      <c r="E154" s="32" t="s">
        <v>128</v>
      </c>
      <c r="F154" s="32"/>
      <c r="G154" s="32" t="s">
        <v>33</v>
      </c>
      <c r="H154" s="32" t="s">
        <v>129</v>
      </c>
      <c r="I154" s="33" t="s">
        <v>130</v>
      </c>
      <c r="J154" s="8">
        <f t="shared" si="41"/>
        <v>0</v>
      </c>
      <c r="K154" s="34"/>
      <c r="L154" s="34"/>
      <c r="M154" s="34"/>
      <c r="N154" s="34"/>
    </row>
    <row r="155" spans="1:14" outlineLevel="1">
      <c r="A155" s="31" t="s">
        <v>26</v>
      </c>
      <c r="B155" s="32" t="s">
        <v>207</v>
      </c>
      <c r="C155" s="32" t="s">
        <v>208</v>
      </c>
      <c r="D155" s="32" t="s">
        <v>64</v>
      </c>
      <c r="E155" s="32" t="s">
        <v>128</v>
      </c>
      <c r="F155" s="32"/>
      <c r="G155" s="32" t="s">
        <v>33</v>
      </c>
      <c r="H155" s="32" t="s">
        <v>131</v>
      </c>
      <c r="I155" s="33" t="s">
        <v>132</v>
      </c>
      <c r="J155" s="8">
        <f t="shared" si="41"/>
        <v>0</v>
      </c>
      <c r="K155" s="34"/>
      <c r="L155" s="34"/>
      <c r="M155" s="34"/>
      <c r="N155" s="34"/>
    </row>
    <row r="156" spans="1:14" outlineLevel="1">
      <c r="A156" s="31" t="s">
        <v>26</v>
      </c>
      <c r="B156" s="32" t="s">
        <v>207</v>
      </c>
      <c r="C156" s="32" t="s">
        <v>208</v>
      </c>
      <c r="D156" s="32" t="s">
        <v>64</v>
      </c>
      <c r="E156" s="32" t="s">
        <v>128</v>
      </c>
      <c r="F156" s="32"/>
      <c r="G156" s="32" t="s">
        <v>33</v>
      </c>
      <c r="H156" s="32" t="s">
        <v>137</v>
      </c>
      <c r="I156" s="33" t="s">
        <v>138</v>
      </c>
      <c r="J156" s="8">
        <f t="shared" si="41"/>
        <v>113600</v>
      </c>
      <c r="K156" s="34">
        <f>445200-250000-81600</f>
        <v>113600</v>
      </c>
      <c r="L156" s="34"/>
      <c r="M156" s="34"/>
      <c r="N156" s="34"/>
    </row>
    <row r="157" spans="1:14">
      <c r="A157" s="25" t="s">
        <v>26</v>
      </c>
      <c r="B157" s="26" t="s">
        <v>207</v>
      </c>
      <c r="C157" s="32" t="s">
        <v>208</v>
      </c>
      <c r="D157" s="26" t="s">
        <v>217</v>
      </c>
      <c r="E157" s="26"/>
      <c r="F157" s="26"/>
      <c r="G157" s="26"/>
      <c r="H157" s="26"/>
      <c r="I157" s="27"/>
      <c r="J157" s="6">
        <f t="shared" si="41"/>
        <v>0</v>
      </c>
      <c r="K157" s="6">
        <f>K158</f>
        <v>0</v>
      </c>
      <c r="L157" s="6">
        <f t="shared" ref="L157:N158" si="48">L158</f>
        <v>0</v>
      </c>
      <c r="M157" s="6">
        <f t="shared" si="48"/>
        <v>0</v>
      </c>
      <c r="N157" s="6">
        <f t="shared" si="48"/>
        <v>0</v>
      </c>
    </row>
    <row r="158" spans="1:14">
      <c r="A158" s="28" t="s">
        <v>26</v>
      </c>
      <c r="B158" s="29" t="s">
        <v>207</v>
      </c>
      <c r="C158" s="32" t="s">
        <v>208</v>
      </c>
      <c r="D158" s="29" t="s">
        <v>218</v>
      </c>
      <c r="E158" s="29"/>
      <c r="F158" s="29"/>
      <c r="G158" s="29"/>
      <c r="H158" s="29"/>
      <c r="I158" s="30"/>
      <c r="J158" s="7">
        <f t="shared" si="41"/>
        <v>0</v>
      </c>
      <c r="K158" s="7">
        <f>K159</f>
        <v>0</v>
      </c>
      <c r="L158" s="7">
        <f t="shared" si="48"/>
        <v>0</v>
      </c>
      <c r="M158" s="7">
        <f t="shared" si="48"/>
        <v>0</v>
      </c>
      <c r="N158" s="7">
        <f t="shared" si="48"/>
        <v>0</v>
      </c>
    </row>
    <row r="159" spans="1:14" ht="38.25" outlineLevel="1">
      <c r="A159" s="31" t="s">
        <v>26</v>
      </c>
      <c r="B159" s="32" t="s">
        <v>207</v>
      </c>
      <c r="C159" s="32" t="s">
        <v>208</v>
      </c>
      <c r="D159" s="32" t="s">
        <v>218</v>
      </c>
      <c r="E159" s="32" t="s">
        <v>219</v>
      </c>
      <c r="F159" s="32"/>
      <c r="G159" s="32" t="s">
        <v>33</v>
      </c>
      <c r="H159" s="32" t="s">
        <v>220</v>
      </c>
      <c r="I159" s="33" t="s">
        <v>221</v>
      </c>
      <c r="J159" s="8">
        <f t="shared" si="41"/>
        <v>0</v>
      </c>
      <c r="K159" s="34"/>
      <c r="L159" s="34"/>
      <c r="M159" s="34"/>
      <c r="N159" s="34"/>
    </row>
    <row r="160" spans="1:14">
      <c r="A160" s="22" t="s">
        <v>26</v>
      </c>
      <c r="B160" s="23" t="s">
        <v>207</v>
      </c>
      <c r="C160" s="23" t="s">
        <v>202</v>
      </c>
      <c r="D160" s="23"/>
      <c r="E160" s="23"/>
      <c r="F160" s="23"/>
      <c r="G160" s="23"/>
      <c r="H160" s="23"/>
      <c r="I160" s="24"/>
      <c r="J160" s="5">
        <f t="shared" si="41"/>
        <v>75000</v>
      </c>
      <c r="K160" s="5">
        <f>K161</f>
        <v>75000</v>
      </c>
      <c r="L160" s="5">
        <f t="shared" ref="L160:N161" si="49">L161</f>
        <v>0</v>
      </c>
      <c r="M160" s="5">
        <f t="shared" si="49"/>
        <v>0</v>
      </c>
      <c r="N160" s="5">
        <f t="shared" si="49"/>
        <v>0</v>
      </c>
    </row>
    <row r="161" spans="1:14">
      <c r="A161" s="25" t="s">
        <v>26</v>
      </c>
      <c r="B161" s="26" t="s">
        <v>207</v>
      </c>
      <c r="C161" s="26" t="s">
        <v>202</v>
      </c>
      <c r="D161" s="26" t="s">
        <v>55</v>
      </c>
      <c r="E161" s="26"/>
      <c r="F161" s="26"/>
      <c r="G161" s="26"/>
      <c r="H161" s="26"/>
      <c r="I161" s="27"/>
      <c r="J161" s="6">
        <f t="shared" si="41"/>
        <v>75000</v>
      </c>
      <c r="K161" s="6">
        <f>K162</f>
        <v>75000</v>
      </c>
      <c r="L161" s="6">
        <f t="shared" si="49"/>
        <v>0</v>
      </c>
      <c r="M161" s="6">
        <f t="shared" si="49"/>
        <v>0</v>
      </c>
      <c r="N161" s="6">
        <f t="shared" si="49"/>
        <v>0</v>
      </c>
    </row>
    <row r="162" spans="1:14">
      <c r="A162" s="28" t="s">
        <v>26</v>
      </c>
      <c r="B162" s="29" t="s">
        <v>207</v>
      </c>
      <c r="C162" s="29" t="s">
        <v>202</v>
      </c>
      <c r="D162" s="29" t="s">
        <v>64</v>
      </c>
      <c r="E162" s="29"/>
      <c r="F162" s="29"/>
      <c r="G162" s="29"/>
      <c r="H162" s="29"/>
      <c r="I162" s="30"/>
      <c r="J162" s="7">
        <f t="shared" si="41"/>
        <v>75000</v>
      </c>
      <c r="K162" s="7">
        <f>SUM(K163:K173)</f>
        <v>75000</v>
      </c>
      <c r="L162" s="7">
        <f t="shared" ref="L162" si="50">SUM(L163:L173)</f>
        <v>0</v>
      </c>
      <c r="M162" s="7">
        <f>SUM(M163:M173)</f>
        <v>0</v>
      </c>
      <c r="N162" s="7">
        <f>SUM(N163:N173)</f>
        <v>0</v>
      </c>
    </row>
    <row r="163" spans="1:14" outlineLevel="1">
      <c r="A163" s="31" t="s">
        <v>26</v>
      </c>
      <c r="B163" s="32" t="s">
        <v>207</v>
      </c>
      <c r="C163" s="32" t="s">
        <v>202</v>
      </c>
      <c r="D163" s="32" t="s">
        <v>64</v>
      </c>
      <c r="E163" s="32" t="s">
        <v>67</v>
      </c>
      <c r="F163" s="32"/>
      <c r="G163" s="32" t="s">
        <v>33</v>
      </c>
      <c r="H163" s="32" t="s">
        <v>68</v>
      </c>
      <c r="I163" s="33" t="s">
        <v>69</v>
      </c>
      <c r="J163" s="8">
        <f t="shared" si="41"/>
        <v>0</v>
      </c>
      <c r="K163" s="34"/>
      <c r="L163" s="34"/>
      <c r="M163" s="34"/>
      <c r="N163" s="34"/>
    </row>
    <row r="164" spans="1:14" ht="25.5" outlineLevel="1">
      <c r="A164" s="31" t="s">
        <v>26</v>
      </c>
      <c r="B164" s="32" t="s">
        <v>207</v>
      </c>
      <c r="C164" s="32" t="s">
        <v>202</v>
      </c>
      <c r="D164" s="32" t="s">
        <v>64</v>
      </c>
      <c r="E164" s="32" t="s">
        <v>212</v>
      </c>
      <c r="F164" s="32"/>
      <c r="G164" s="32" t="s">
        <v>33</v>
      </c>
      <c r="H164" s="32" t="s">
        <v>213</v>
      </c>
      <c r="I164" s="33" t="s">
        <v>214</v>
      </c>
      <c r="J164" s="8">
        <f t="shared" si="41"/>
        <v>0</v>
      </c>
      <c r="K164" s="34"/>
      <c r="L164" s="34"/>
      <c r="M164" s="34"/>
      <c r="N164" s="34"/>
    </row>
    <row r="165" spans="1:14" ht="25.5" outlineLevel="1">
      <c r="A165" s="31" t="s">
        <v>26</v>
      </c>
      <c r="B165" s="32" t="s">
        <v>207</v>
      </c>
      <c r="C165" s="32" t="s">
        <v>202</v>
      </c>
      <c r="D165" s="32" t="s">
        <v>64</v>
      </c>
      <c r="E165" s="32" t="s">
        <v>77</v>
      </c>
      <c r="F165" s="32"/>
      <c r="G165" s="32" t="s">
        <v>33</v>
      </c>
      <c r="H165" s="32" t="s">
        <v>203</v>
      </c>
      <c r="I165" s="33" t="s">
        <v>204</v>
      </c>
      <c r="J165" s="8">
        <f t="shared" si="41"/>
        <v>75000</v>
      </c>
      <c r="K165" s="34">
        <v>75000</v>
      </c>
      <c r="L165" s="34"/>
      <c r="M165" s="34"/>
      <c r="N165" s="34"/>
    </row>
    <row r="166" spans="1:14" outlineLevel="1">
      <c r="A166" s="31" t="s">
        <v>26</v>
      </c>
      <c r="B166" s="32" t="s">
        <v>207</v>
      </c>
      <c r="C166" s="32" t="s">
        <v>202</v>
      </c>
      <c r="D166" s="32" t="s">
        <v>64</v>
      </c>
      <c r="E166" s="32" t="s">
        <v>77</v>
      </c>
      <c r="F166" s="32"/>
      <c r="G166" s="32" t="s">
        <v>33</v>
      </c>
      <c r="H166" s="32" t="s">
        <v>86</v>
      </c>
      <c r="I166" s="33" t="s">
        <v>87</v>
      </c>
      <c r="J166" s="8">
        <f t="shared" si="41"/>
        <v>0</v>
      </c>
      <c r="K166" s="34"/>
      <c r="L166" s="34"/>
      <c r="M166" s="34"/>
      <c r="N166" s="34"/>
    </row>
    <row r="167" spans="1:14" ht="25.5" outlineLevel="1">
      <c r="A167" s="31" t="s">
        <v>26</v>
      </c>
      <c r="B167" s="32" t="s">
        <v>207</v>
      </c>
      <c r="C167" s="32" t="s">
        <v>202</v>
      </c>
      <c r="D167" s="32" t="s">
        <v>64</v>
      </c>
      <c r="E167" s="32" t="s">
        <v>77</v>
      </c>
      <c r="F167" s="32"/>
      <c r="G167" s="32" t="s">
        <v>33</v>
      </c>
      <c r="H167" s="32" t="s">
        <v>215</v>
      </c>
      <c r="I167" s="33" t="s">
        <v>216</v>
      </c>
      <c r="J167" s="8">
        <f t="shared" si="41"/>
        <v>0</v>
      </c>
      <c r="K167" s="34"/>
      <c r="L167" s="34"/>
      <c r="M167" s="34"/>
      <c r="N167" s="34"/>
    </row>
    <row r="168" spans="1:14" outlineLevel="1">
      <c r="A168" s="31" t="s">
        <v>26</v>
      </c>
      <c r="B168" s="32" t="s">
        <v>207</v>
      </c>
      <c r="C168" s="32" t="s">
        <v>202</v>
      </c>
      <c r="D168" s="32" t="s">
        <v>64</v>
      </c>
      <c r="E168" s="32" t="s">
        <v>48</v>
      </c>
      <c r="F168" s="32"/>
      <c r="G168" s="32" t="s">
        <v>33</v>
      </c>
      <c r="H168" s="32" t="s">
        <v>95</v>
      </c>
      <c r="I168" s="33" t="s">
        <v>96</v>
      </c>
      <c r="J168" s="8">
        <f t="shared" si="41"/>
        <v>0</v>
      </c>
      <c r="K168" s="34"/>
      <c r="L168" s="34"/>
      <c r="M168" s="34"/>
      <c r="N168" s="34"/>
    </row>
    <row r="169" spans="1:14" outlineLevel="1">
      <c r="A169" s="31" t="s">
        <v>26</v>
      </c>
      <c r="B169" s="32" t="s">
        <v>207</v>
      </c>
      <c r="C169" s="32" t="s">
        <v>202</v>
      </c>
      <c r="D169" s="32" t="s">
        <v>64</v>
      </c>
      <c r="E169" s="32" t="s">
        <v>48</v>
      </c>
      <c r="F169" s="32"/>
      <c r="G169" s="32" t="s">
        <v>33</v>
      </c>
      <c r="H169" s="32" t="s">
        <v>205</v>
      </c>
      <c r="I169" s="33" t="s">
        <v>206</v>
      </c>
      <c r="J169" s="8">
        <f t="shared" si="41"/>
        <v>0</v>
      </c>
      <c r="K169" s="34"/>
      <c r="L169" s="34"/>
      <c r="M169" s="34"/>
      <c r="N169" s="34"/>
    </row>
    <row r="170" spans="1:14" ht="25.5" outlineLevel="1">
      <c r="A170" s="31" t="s">
        <v>26</v>
      </c>
      <c r="B170" s="32" t="s">
        <v>207</v>
      </c>
      <c r="C170" s="32" t="s">
        <v>202</v>
      </c>
      <c r="D170" s="32" t="s">
        <v>64</v>
      </c>
      <c r="E170" s="32" t="s">
        <v>111</v>
      </c>
      <c r="F170" s="32"/>
      <c r="G170" s="32" t="s">
        <v>33</v>
      </c>
      <c r="H170" s="32" t="s">
        <v>112</v>
      </c>
      <c r="I170" s="33" t="s">
        <v>113</v>
      </c>
      <c r="J170" s="8">
        <f t="shared" si="41"/>
        <v>0</v>
      </c>
      <c r="K170" s="34"/>
      <c r="L170" s="34"/>
      <c r="M170" s="34"/>
      <c r="N170" s="34"/>
    </row>
    <row r="171" spans="1:14" outlineLevel="1">
      <c r="A171" s="31" t="s">
        <v>26</v>
      </c>
      <c r="B171" s="32" t="s">
        <v>207</v>
      </c>
      <c r="C171" s="32" t="s">
        <v>202</v>
      </c>
      <c r="D171" s="32" t="s">
        <v>64</v>
      </c>
      <c r="E171" s="32" t="s">
        <v>125</v>
      </c>
      <c r="F171" s="32"/>
      <c r="G171" s="32" t="s">
        <v>33</v>
      </c>
      <c r="H171" s="32" t="s">
        <v>126</v>
      </c>
      <c r="I171" s="33" t="s">
        <v>127</v>
      </c>
      <c r="J171" s="8">
        <f t="shared" si="41"/>
        <v>0</v>
      </c>
      <c r="K171" s="34"/>
      <c r="L171" s="34"/>
      <c r="M171" s="34"/>
      <c r="N171" s="34"/>
    </row>
    <row r="172" spans="1:14" outlineLevel="1">
      <c r="A172" s="31" t="s">
        <v>26</v>
      </c>
      <c r="B172" s="32" t="s">
        <v>207</v>
      </c>
      <c r="C172" s="32" t="s">
        <v>202</v>
      </c>
      <c r="D172" s="32" t="s">
        <v>64</v>
      </c>
      <c r="E172" s="32" t="s">
        <v>128</v>
      </c>
      <c r="F172" s="32"/>
      <c r="G172" s="32" t="s">
        <v>33</v>
      </c>
      <c r="H172" s="32" t="s">
        <v>129</v>
      </c>
      <c r="I172" s="33" t="s">
        <v>130</v>
      </c>
      <c r="J172" s="8">
        <f t="shared" si="41"/>
        <v>0</v>
      </c>
      <c r="K172" s="34"/>
      <c r="L172" s="34"/>
      <c r="M172" s="34"/>
      <c r="N172" s="34"/>
    </row>
    <row r="173" spans="1:14" outlineLevel="1">
      <c r="A173" s="31" t="s">
        <v>26</v>
      </c>
      <c r="B173" s="32" t="s">
        <v>207</v>
      </c>
      <c r="C173" s="32" t="s">
        <v>202</v>
      </c>
      <c r="D173" s="32" t="s">
        <v>64</v>
      </c>
      <c r="E173" s="32" t="s">
        <v>128</v>
      </c>
      <c r="F173" s="32"/>
      <c r="G173" s="32" t="s">
        <v>33</v>
      </c>
      <c r="H173" s="32" t="s">
        <v>131</v>
      </c>
      <c r="I173" s="33" t="s">
        <v>132</v>
      </c>
      <c r="J173" s="8">
        <f t="shared" si="41"/>
        <v>0</v>
      </c>
      <c r="K173" s="34"/>
      <c r="L173" s="34"/>
      <c r="M173" s="34"/>
      <c r="N173" s="34"/>
    </row>
    <row r="174" spans="1:14">
      <c r="A174" s="19" t="s">
        <v>26</v>
      </c>
      <c r="B174" s="20" t="s">
        <v>222</v>
      </c>
      <c r="C174" s="20"/>
      <c r="D174" s="20"/>
      <c r="E174" s="20"/>
      <c r="F174" s="20"/>
      <c r="G174" s="20"/>
      <c r="H174" s="20"/>
      <c r="I174" s="21"/>
      <c r="J174" s="4">
        <f t="shared" si="41"/>
        <v>0</v>
      </c>
      <c r="K174" s="4">
        <f>K175+K181</f>
        <v>0</v>
      </c>
      <c r="L174" s="4">
        <f t="shared" ref="L174:N174" si="51">L175+L181</f>
        <v>0</v>
      </c>
      <c r="M174" s="4">
        <f t="shared" si="51"/>
        <v>0</v>
      </c>
      <c r="N174" s="4">
        <f t="shared" si="51"/>
        <v>0</v>
      </c>
    </row>
    <row r="175" spans="1:14">
      <c r="A175" s="22" t="s">
        <v>26</v>
      </c>
      <c r="B175" s="23" t="s">
        <v>222</v>
      </c>
      <c r="C175" s="23" t="s">
        <v>223</v>
      </c>
      <c r="D175" s="23"/>
      <c r="E175" s="23"/>
      <c r="F175" s="23"/>
      <c r="G175" s="23"/>
      <c r="H175" s="23"/>
      <c r="I175" s="24"/>
      <c r="J175" s="5">
        <f t="shared" si="41"/>
        <v>0</v>
      </c>
      <c r="K175" s="5">
        <f>K176</f>
        <v>0</v>
      </c>
      <c r="L175" s="5">
        <f t="shared" ref="L175:N175" si="52">L176</f>
        <v>0</v>
      </c>
      <c r="M175" s="5">
        <f t="shared" si="52"/>
        <v>0</v>
      </c>
      <c r="N175" s="5">
        <f t="shared" si="52"/>
        <v>0</v>
      </c>
    </row>
    <row r="176" spans="1:14">
      <c r="A176" s="25" t="s">
        <v>26</v>
      </c>
      <c r="B176" s="26" t="s">
        <v>222</v>
      </c>
      <c r="C176" s="26" t="s">
        <v>223</v>
      </c>
      <c r="D176" s="26" t="s">
        <v>55</v>
      </c>
      <c r="E176" s="26"/>
      <c r="F176" s="26"/>
      <c r="G176" s="26"/>
      <c r="H176" s="26"/>
      <c r="I176" s="27"/>
      <c r="J176" s="6">
        <f t="shared" si="41"/>
        <v>0</v>
      </c>
      <c r="K176" s="6">
        <f>K177+K179</f>
        <v>0</v>
      </c>
      <c r="L176" s="6">
        <f t="shared" ref="L176:N176" si="53">L177+L179</f>
        <v>0</v>
      </c>
      <c r="M176" s="6">
        <f t="shared" si="53"/>
        <v>0</v>
      </c>
      <c r="N176" s="6">
        <f t="shared" si="53"/>
        <v>0</v>
      </c>
    </row>
    <row r="177" spans="1:14">
      <c r="A177" s="28" t="s">
        <v>26</v>
      </c>
      <c r="B177" s="29" t="s">
        <v>222</v>
      </c>
      <c r="C177" s="29" t="s">
        <v>223</v>
      </c>
      <c r="D177" s="29" t="s">
        <v>64</v>
      </c>
      <c r="E177" s="29"/>
      <c r="F177" s="29"/>
      <c r="G177" s="29"/>
      <c r="H177" s="29"/>
      <c r="I177" s="30"/>
      <c r="J177" s="7">
        <f t="shared" si="41"/>
        <v>0</v>
      </c>
      <c r="K177" s="7">
        <f>K178</f>
        <v>0</v>
      </c>
      <c r="L177" s="7">
        <f t="shared" ref="L177:N177" si="54">L178</f>
        <v>0</v>
      </c>
      <c r="M177" s="7">
        <f t="shared" si="54"/>
        <v>0</v>
      </c>
      <c r="N177" s="7">
        <f t="shared" si="54"/>
        <v>0</v>
      </c>
    </row>
    <row r="178" spans="1:14" outlineLevel="1">
      <c r="A178" s="31" t="s">
        <v>26</v>
      </c>
      <c r="B178" s="32" t="s">
        <v>222</v>
      </c>
      <c r="C178" s="32" t="s">
        <v>223</v>
      </c>
      <c r="D178" s="32" t="s">
        <v>64</v>
      </c>
      <c r="E178" s="32" t="s">
        <v>128</v>
      </c>
      <c r="F178" s="32"/>
      <c r="G178" s="32" t="s">
        <v>33</v>
      </c>
      <c r="H178" s="32" t="s">
        <v>137</v>
      </c>
      <c r="I178" s="33" t="s">
        <v>138</v>
      </c>
      <c r="J178" s="8">
        <f t="shared" si="41"/>
        <v>0</v>
      </c>
      <c r="K178" s="34"/>
      <c r="L178" s="34"/>
      <c r="M178" s="34"/>
      <c r="N178" s="34"/>
    </row>
    <row r="179" spans="1:14">
      <c r="A179" s="28" t="s">
        <v>26</v>
      </c>
      <c r="B179" s="29" t="s">
        <v>222</v>
      </c>
      <c r="C179" s="29" t="s">
        <v>223</v>
      </c>
      <c r="D179" s="29" t="s">
        <v>139</v>
      </c>
      <c r="E179" s="29"/>
      <c r="F179" s="29"/>
      <c r="G179" s="29"/>
      <c r="H179" s="29"/>
      <c r="I179" s="30"/>
      <c r="J179" s="7">
        <f t="shared" si="41"/>
        <v>0</v>
      </c>
      <c r="K179" s="7">
        <f>K180</f>
        <v>0</v>
      </c>
      <c r="L179" s="7">
        <f t="shared" ref="L179:N179" si="55">L180</f>
        <v>0</v>
      </c>
      <c r="M179" s="7">
        <f t="shared" si="55"/>
        <v>0</v>
      </c>
      <c r="N179" s="7">
        <f t="shared" si="55"/>
        <v>0</v>
      </c>
    </row>
    <row r="180" spans="1:14" outlineLevel="1">
      <c r="A180" s="31" t="s">
        <v>26</v>
      </c>
      <c r="B180" s="32" t="s">
        <v>222</v>
      </c>
      <c r="C180" s="32" t="s">
        <v>223</v>
      </c>
      <c r="D180" s="32" t="s">
        <v>139</v>
      </c>
      <c r="E180" s="32" t="s">
        <v>70</v>
      </c>
      <c r="F180" s="32"/>
      <c r="G180" s="32" t="s">
        <v>33</v>
      </c>
      <c r="H180" s="32" t="s">
        <v>144</v>
      </c>
      <c r="I180" s="33" t="s">
        <v>145</v>
      </c>
      <c r="J180" s="8">
        <f t="shared" si="41"/>
        <v>0</v>
      </c>
      <c r="K180" s="34"/>
      <c r="L180" s="34"/>
      <c r="M180" s="34"/>
      <c r="N180" s="34"/>
    </row>
    <row r="181" spans="1:14">
      <c r="A181" s="22" t="s">
        <v>26</v>
      </c>
      <c r="B181" s="23" t="s">
        <v>222</v>
      </c>
      <c r="C181" s="23" t="s">
        <v>224</v>
      </c>
      <c r="D181" s="23"/>
      <c r="E181" s="23"/>
      <c r="F181" s="23"/>
      <c r="G181" s="23"/>
      <c r="H181" s="23"/>
      <c r="I181" s="24"/>
      <c r="J181" s="5">
        <f t="shared" si="41"/>
        <v>0</v>
      </c>
      <c r="K181" s="5">
        <f>K182</f>
        <v>0</v>
      </c>
      <c r="L181" s="5">
        <f t="shared" ref="L181:N181" si="56">L182</f>
        <v>0</v>
      </c>
      <c r="M181" s="5">
        <f t="shared" si="56"/>
        <v>0</v>
      </c>
      <c r="N181" s="5">
        <f t="shared" si="56"/>
        <v>0</v>
      </c>
    </row>
    <row r="182" spans="1:14">
      <c r="A182" s="25" t="s">
        <v>26</v>
      </c>
      <c r="B182" s="26" t="s">
        <v>222</v>
      </c>
      <c r="C182" s="26" t="s">
        <v>224</v>
      </c>
      <c r="D182" s="26" t="s">
        <v>55</v>
      </c>
      <c r="E182" s="26"/>
      <c r="F182" s="26"/>
      <c r="G182" s="26"/>
      <c r="H182" s="26"/>
      <c r="I182" s="27"/>
      <c r="J182" s="6">
        <f t="shared" si="41"/>
        <v>0</v>
      </c>
      <c r="K182" s="6">
        <f>K183+K185+K189</f>
        <v>0</v>
      </c>
      <c r="L182" s="6">
        <f t="shared" ref="L182:N182" si="57">L183+L185+L189</f>
        <v>0</v>
      </c>
      <c r="M182" s="6">
        <f t="shared" si="57"/>
        <v>0</v>
      </c>
      <c r="N182" s="6">
        <f t="shared" si="57"/>
        <v>0</v>
      </c>
    </row>
    <row r="183" spans="1:14">
      <c r="A183" s="28" t="s">
        <v>26</v>
      </c>
      <c r="B183" s="29" t="s">
        <v>222</v>
      </c>
      <c r="C183" s="29" t="s">
        <v>224</v>
      </c>
      <c r="D183" s="29" t="s">
        <v>56</v>
      </c>
      <c r="E183" s="29"/>
      <c r="F183" s="29"/>
      <c r="G183" s="29"/>
      <c r="H183" s="29"/>
      <c r="I183" s="30"/>
      <c r="J183" s="7">
        <f t="shared" si="41"/>
        <v>0</v>
      </c>
      <c r="K183" s="7">
        <f>K184</f>
        <v>0</v>
      </c>
      <c r="L183" s="7">
        <f t="shared" ref="L183:N183" si="58">L184</f>
        <v>0</v>
      </c>
      <c r="M183" s="7">
        <f t="shared" si="58"/>
        <v>0</v>
      </c>
      <c r="N183" s="7">
        <f t="shared" si="58"/>
        <v>0</v>
      </c>
    </row>
    <row r="184" spans="1:14" outlineLevel="1">
      <c r="A184" s="31" t="s">
        <v>26</v>
      </c>
      <c r="B184" s="32" t="s">
        <v>222</v>
      </c>
      <c r="C184" s="32" t="s">
        <v>224</v>
      </c>
      <c r="D184" s="32" t="s">
        <v>56</v>
      </c>
      <c r="E184" s="32" t="s">
        <v>57</v>
      </c>
      <c r="F184" s="32"/>
      <c r="G184" s="32" t="s">
        <v>33</v>
      </c>
      <c r="H184" s="32" t="s">
        <v>225</v>
      </c>
      <c r="I184" s="33" t="s">
        <v>226</v>
      </c>
      <c r="J184" s="8">
        <f t="shared" si="41"/>
        <v>0</v>
      </c>
      <c r="K184" s="34"/>
      <c r="L184" s="34"/>
      <c r="M184" s="34"/>
      <c r="N184" s="34"/>
    </row>
    <row r="185" spans="1:14">
      <c r="A185" s="28" t="s">
        <v>26</v>
      </c>
      <c r="B185" s="29" t="s">
        <v>222</v>
      </c>
      <c r="C185" s="29" t="s">
        <v>224</v>
      </c>
      <c r="D185" s="29" t="s">
        <v>64</v>
      </c>
      <c r="E185" s="29"/>
      <c r="F185" s="29"/>
      <c r="G185" s="29"/>
      <c r="H185" s="29"/>
      <c r="I185" s="30"/>
      <c r="J185" s="7">
        <f t="shared" si="41"/>
        <v>0</v>
      </c>
      <c r="K185" s="7">
        <f>SUM(K186:K188)</f>
        <v>0</v>
      </c>
      <c r="L185" s="7">
        <f t="shared" ref="L185:N185" si="59">SUM(L186:L188)</f>
        <v>0</v>
      </c>
      <c r="M185" s="7">
        <f t="shared" si="59"/>
        <v>0</v>
      </c>
      <c r="N185" s="7">
        <f t="shared" si="59"/>
        <v>0</v>
      </c>
    </row>
    <row r="186" spans="1:14" outlineLevel="1">
      <c r="A186" s="31" t="s">
        <v>26</v>
      </c>
      <c r="B186" s="32" t="s">
        <v>222</v>
      </c>
      <c r="C186" s="32" t="s">
        <v>224</v>
      </c>
      <c r="D186" s="32" t="s">
        <v>64</v>
      </c>
      <c r="E186" s="32" t="s">
        <v>77</v>
      </c>
      <c r="F186" s="32"/>
      <c r="G186" s="32" t="s">
        <v>33</v>
      </c>
      <c r="H186" s="32" t="s">
        <v>90</v>
      </c>
      <c r="I186" s="33" t="s">
        <v>91</v>
      </c>
      <c r="J186" s="8">
        <f t="shared" si="41"/>
        <v>0</v>
      </c>
      <c r="K186" s="34"/>
      <c r="L186" s="34"/>
      <c r="M186" s="34"/>
      <c r="N186" s="34"/>
    </row>
    <row r="187" spans="1:14" outlineLevel="1">
      <c r="A187" s="31" t="s">
        <v>26</v>
      </c>
      <c r="B187" s="32" t="s">
        <v>222</v>
      </c>
      <c r="C187" s="32" t="s">
        <v>224</v>
      </c>
      <c r="D187" s="32" t="s">
        <v>64</v>
      </c>
      <c r="E187" s="32" t="s">
        <v>48</v>
      </c>
      <c r="F187" s="32"/>
      <c r="G187" s="32" t="s">
        <v>33</v>
      </c>
      <c r="H187" s="32" t="s">
        <v>107</v>
      </c>
      <c r="I187" s="33" t="s">
        <v>108</v>
      </c>
      <c r="J187" s="8">
        <f t="shared" si="41"/>
        <v>0</v>
      </c>
      <c r="K187" s="34"/>
      <c r="L187" s="34"/>
      <c r="M187" s="34"/>
      <c r="N187" s="34"/>
    </row>
    <row r="188" spans="1:14" outlineLevel="1">
      <c r="A188" s="31" t="s">
        <v>26</v>
      </c>
      <c r="B188" s="32" t="s">
        <v>222</v>
      </c>
      <c r="C188" s="32" t="s">
        <v>224</v>
      </c>
      <c r="D188" s="32" t="s">
        <v>64</v>
      </c>
      <c r="E188" s="32" t="s">
        <v>125</v>
      </c>
      <c r="F188" s="32"/>
      <c r="G188" s="32" t="s">
        <v>33</v>
      </c>
      <c r="H188" s="32" t="s">
        <v>126</v>
      </c>
      <c r="I188" s="33" t="s">
        <v>127</v>
      </c>
      <c r="J188" s="8">
        <f t="shared" si="41"/>
        <v>0</v>
      </c>
      <c r="K188" s="34"/>
      <c r="L188" s="34"/>
      <c r="M188" s="34"/>
      <c r="N188" s="34"/>
    </row>
    <row r="189" spans="1:14">
      <c r="A189" s="28" t="s">
        <v>26</v>
      </c>
      <c r="B189" s="29" t="s">
        <v>222</v>
      </c>
      <c r="C189" s="29" t="s">
        <v>224</v>
      </c>
      <c r="D189" s="29" t="s">
        <v>139</v>
      </c>
      <c r="E189" s="29"/>
      <c r="F189" s="29"/>
      <c r="G189" s="29"/>
      <c r="H189" s="29"/>
      <c r="I189" s="30"/>
      <c r="J189" s="7">
        <f t="shared" si="41"/>
        <v>0</v>
      </c>
      <c r="K189" s="7">
        <f>SUM(K190:K191)</f>
        <v>0</v>
      </c>
      <c r="L189" s="7">
        <f t="shared" ref="L189:N189" si="60">SUM(L190:L191)</f>
        <v>0</v>
      </c>
      <c r="M189" s="7">
        <f t="shared" si="60"/>
        <v>0</v>
      </c>
      <c r="N189" s="7">
        <f t="shared" si="60"/>
        <v>0</v>
      </c>
    </row>
    <row r="190" spans="1:14" outlineLevel="1">
      <c r="A190" s="31" t="s">
        <v>26</v>
      </c>
      <c r="B190" s="32" t="s">
        <v>222</v>
      </c>
      <c r="C190" s="32" t="s">
        <v>224</v>
      </c>
      <c r="D190" s="32" t="s">
        <v>139</v>
      </c>
      <c r="E190" s="32" t="s">
        <v>70</v>
      </c>
      <c r="F190" s="32"/>
      <c r="G190" s="32" t="s">
        <v>33</v>
      </c>
      <c r="H190" s="32" t="s">
        <v>140</v>
      </c>
      <c r="I190" s="33" t="s">
        <v>141</v>
      </c>
      <c r="J190" s="8">
        <f t="shared" si="41"/>
        <v>0</v>
      </c>
      <c r="K190" s="34"/>
      <c r="L190" s="34"/>
      <c r="M190" s="34"/>
      <c r="N190" s="34"/>
    </row>
    <row r="191" spans="1:14" outlineLevel="1">
      <c r="A191" s="31" t="s">
        <v>26</v>
      </c>
      <c r="B191" s="32" t="s">
        <v>222</v>
      </c>
      <c r="C191" s="32" t="s">
        <v>224</v>
      </c>
      <c r="D191" s="32" t="s">
        <v>139</v>
      </c>
      <c r="E191" s="32" t="s">
        <v>70</v>
      </c>
      <c r="F191" s="32"/>
      <c r="G191" s="32" t="s">
        <v>33</v>
      </c>
      <c r="H191" s="32" t="s">
        <v>144</v>
      </c>
      <c r="I191" s="33" t="s">
        <v>145</v>
      </c>
      <c r="J191" s="8">
        <f t="shared" si="41"/>
        <v>0</v>
      </c>
      <c r="K191" s="34"/>
      <c r="L191" s="34"/>
      <c r="M191" s="34"/>
      <c r="N191" s="34"/>
    </row>
    <row r="192" spans="1:14">
      <c r="A192" s="16" t="s">
        <v>26</v>
      </c>
      <c r="B192" s="17" t="s">
        <v>227</v>
      </c>
      <c r="C192" s="17"/>
      <c r="D192" s="17"/>
      <c r="E192" s="17"/>
      <c r="F192" s="17"/>
      <c r="G192" s="17"/>
      <c r="H192" s="17"/>
      <c r="I192" s="18"/>
      <c r="J192" s="3">
        <f t="shared" si="41"/>
        <v>706800</v>
      </c>
      <c r="K192" s="3">
        <f t="shared" ref="K192:N192" si="61">K193+K199+K205+K241</f>
        <v>706800</v>
      </c>
      <c r="L192" s="3">
        <f t="shared" si="61"/>
        <v>0</v>
      </c>
      <c r="M192" s="3">
        <f t="shared" si="61"/>
        <v>0</v>
      </c>
      <c r="N192" s="3">
        <f t="shared" si="61"/>
        <v>0</v>
      </c>
    </row>
    <row r="193" spans="1:14">
      <c r="A193" s="19" t="s">
        <v>26</v>
      </c>
      <c r="B193" s="20" t="s">
        <v>228</v>
      </c>
      <c r="C193" s="20"/>
      <c r="D193" s="20"/>
      <c r="E193" s="20"/>
      <c r="F193" s="20"/>
      <c r="G193" s="20"/>
      <c r="H193" s="20"/>
      <c r="I193" s="21"/>
      <c r="J193" s="4">
        <f t="shared" si="41"/>
        <v>0</v>
      </c>
      <c r="K193" s="4">
        <f>K194</f>
        <v>0</v>
      </c>
      <c r="L193" s="4">
        <f t="shared" ref="L193:N195" si="62">L194</f>
        <v>0</v>
      </c>
      <c r="M193" s="4">
        <f t="shared" si="62"/>
        <v>0</v>
      </c>
      <c r="N193" s="4">
        <f t="shared" si="62"/>
        <v>0</v>
      </c>
    </row>
    <row r="194" spans="1:14">
      <c r="A194" s="22" t="s">
        <v>26</v>
      </c>
      <c r="B194" s="23" t="s">
        <v>228</v>
      </c>
      <c r="C194" s="23" t="s">
        <v>229</v>
      </c>
      <c r="D194" s="23"/>
      <c r="E194" s="23"/>
      <c r="F194" s="23"/>
      <c r="G194" s="23"/>
      <c r="H194" s="23"/>
      <c r="I194" s="24"/>
      <c r="J194" s="5">
        <f t="shared" si="41"/>
        <v>0</v>
      </c>
      <c r="K194" s="5">
        <f>K195</f>
        <v>0</v>
      </c>
      <c r="L194" s="5">
        <f t="shared" si="62"/>
        <v>0</v>
      </c>
      <c r="M194" s="5">
        <f t="shared" si="62"/>
        <v>0</v>
      </c>
      <c r="N194" s="5">
        <f t="shared" si="62"/>
        <v>0</v>
      </c>
    </row>
    <row r="195" spans="1:14">
      <c r="A195" s="25" t="s">
        <v>26</v>
      </c>
      <c r="B195" s="26" t="s">
        <v>228</v>
      </c>
      <c r="C195" s="26" t="s">
        <v>229</v>
      </c>
      <c r="D195" s="26" t="s">
        <v>55</v>
      </c>
      <c r="E195" s="26"/>
      <c r="F195" s="26"/>
      <c r="G195" s="26"/>
      <c r="H195" s="26"/>
      <c r="I195" s="27"/>
      <c r="J195" s="6">
        <f t="shared" si="41"/>
        <v>0</v>
      </c>
      <c r="K195" s="6">
        <f>K196</f>
        <v>0</v>
      </c>
      <c r="L195" s="6">
        <f t="shared" si="62"/>
        <v>0</v>
      </c>
      <c r="M195" s="6">
        <f t="shared" si="62"/>
        <v>0</v>
      </c>
      <c r="N195" s="6">
        <f t="shared" si="62"/>
        <v>0</v>
      </c>
    </row>
    <row r="196" spans="1:14">
      <c r="A196" s="28" t="s">
        <v>26</v>
      </c>
      <c r="B196" s="29" t="s">
        <v>228</v>
      </c>
      <c r="C196" s="29" t="s">
        <v>229</v>
      </c>
      <c r="D196" s="29" t="s">
        <v>64</v>
      </c>
      <c r="E196" s="29"/>
      <c r="F196" s="29"/>
      <c r="G196" s="29"/>
      <c r="H196" s="29"/>
      <c r="I196" s="30"/>
      <c r="J196" s="7">
        <f t="shared" si="41"/>
        <v>0</v>
      </c>
      <c r="K196" s="7">
        <f>SUM(K197:K198)</f>
        <v>0</v>
      </c>
      <c r="L196" s="7">
        <f t="shared" ref="L196:N196" si="63">SUM(L197:L198)</f>
        <v>0</v>
      </c>
      <c r="M196" s="7">
        <f t="shared" si="63"/>
        <v>0</v>
      </c>
      <c r="N196" s="7">
        <f t="shared" si="63"/>
        <v>0</v>
      </c>
    </row>
    <row r="197" spans="1:14" outlineLevel="1">
      <c r="A197" s="31" t="s">
        <v>26</v>
      </c>
      <c r="B197" s="32" t="s">
        <v>228</v>
      </c>
      <c r="C197" s="32" t="s">
        <v>229</v>
      </c>
      <c r="D197" s="32" t="s">
        <v>64</v>
      </c>
      <c r="E197" s="32" t="s">
        <v>48</v>
      </c>
      <c r="F197" s="32"/>
      <c r="G197" s="32" t="s">
        <v>33</v>
      </c>
      <c r="H197" s="32" t="s">
        <v>95</v>
      </c>
      <c r="I197" s="33" t="s">
        <v>96</v>
      </c>
      <c r="J197" s="8">
        <f t="shared" si="41"/>
        <v>0</v>
      </c>
      <c r="K197" s="34"/>
      <c r="L197" s="34"/>
      <c r="M197" s="34"/>
      <c r="N197" s="34"/>
    </row>
    <row r="198" spans="1:14" outlineLevel="1">
      <c r="A198" s="31" t="s">
        <v>26</v>
      </c>
      <c r="B198" s="32" t="s">
        <v>228</v>
      </c>
      <c r="C198" s="32" t="s">
        <v>229</v>
      </c>
      <c r="D198" s="32" t="s">
        <v>64</v>
      </c>
      <c r="E198" s="32" t="s">
        <v>48</v>
      </c>
      <c r="F198" s="32"/>
      <c r="G198" s="32" t="s">
        <v>33</v>
      </c>
      <c r="H198" s="32" t="s">
        <v>107</v>
      </c>
      <c r="I198" s="33" t="s">
        <v>108</v>
      </c>
      <c r="J198" s="8">
        <f t="shared" si="41"/>
        <v>0</v>
      </c>
      <c r="K198" s="34"/>
      <c r="L198" s="34"/>
      <c r="M198" s="34"/>
      <c r="N198" s="34"/>
    </row>
    <row r="199" spans="1:14">
      <c r="A199" s="19" t="s">
        <v>26</v>
      </c>
      <c r="B199" s="20" t="s">
        <v>230</v>
      </c>
      <c r="C199" s="20"/>
      <c r="D199" s="20"/>
      <c r="E199" s="20"/>
      <c r="F199" s="20"/>
      <c r="G199" s="20"/>
      <c r="H199" s="20"/>
      <c r="I199" s="21"/>
      <c r="J199" s="4">
        <f t="shared" si="41"/>
        <v>0</v>
      </c>
      <c r="K199" s="4">
        <f>K200</f>
        <v>0</v>
      </c>
      <c r="L199" s="4">
        <f t="shared" ref="L199:N201" si="64">L200</f>
        <v>0</v>
      </c>
      <c r="M199" s="4">
        <f t="shared" si="64"/>
        <v>0</v>
      </c>
      <c r="N199" s="4">
        <f t="shared" si="64"/>
        <v>0</v>
      </c>
    </row>
    <row r="200" spans="1:14">
      <c r="A200" s="22" t="s">
        <v>26</v>
      </c>
      <c r="B200" s="23" t="s">
        <v>230</v>
      </c>
      <c r="C200" s="23" t="s">
        <v>231</v>
      </c>
      <c r="D200" s="23"/>
      <c r="E200" s="23"/>
      <c r="F200" s="23"/>
      <c r="G200" s="23"/>
      <c r="H200" s="23"/>
      <c r="I200" s="24"/>
      <c r="J200" s="5">
        <f t="shared" ref="J200:J271" si="65">K200+L200</f>
        <v>0</v>
      </c>
      <c r="K200" s="5">
        <f>K201</f>
        <v>0</v>
      </c>
      <c r="L200" s="5">
        <f t="shared" si="64"/>
        <v>0</v>
      </c>
      <c r="M200" s="5">
        <f t="shared" si="64"/>
        <v>0</v>
      </c>
      <c r="N200" s="5">
        <f t="shared" si="64"/>
        <v>0</v>
      </c>
    </row>
    <row r="201" spans="1:14">
      <c r="A201" s="25" t="s">
        <v>26</v>
      </c>
      <c r="B201" s="26" t="s">
        <v>230</v>
      </c>
      <c r="C201" s="26" t="s">
        <v>231</v>
      </c>
      <c r="D201" s="26" t="s">
        <v>55</v>
      </c>
      <c r="E201" s="26"/>
      <c r="F201" s="26"/>
      <c r="G201" s="26"/>
      <c r="H201" s="26"/>
      <c r="I201" s="27"/>
      <c r="J201" s="6">
        <f t="shared" si="65"/>
        <v>0</v>
      </c>
      <c r="K201" s="6">
        <f>K202</f>
        <v>0</v>
      </c>
      <c r="L201" s="6">
        <f t="shared" si="64"/>
        <v>0</v>
      </c>
      <c r="M201" s="6">
        <f t="shared" si="64"/>
        <v>0</v>
      </c>
      <c r="N201" s="6">
        <f t="shared" si="64"/>
        <v>0</v>
      </c>
    </row>
    <row r="202" spans="1:14">
      <c r="A202" s="28" t="s">
        <v>26</v>
      </c>
      <c r="B202" s="29" t="s">
        <v>230</v>
      </c>
      <c r="C202" s="29" t="s">
        <v>231</v>
      </c>
      <c r="D202" s="29" t="s">
        <v>64</v>
      </c>
      <c r="E202" s="29"/>
      <c r="F202" s="29"/>
      <c r="G202" s="29"/>
      <c r="H202" s="29"/>
      <c r="I202" s="30"/>
      <c r="J202" s="7">
        <f t="shared" si="65"/>
        <v>0</v>
      </c>
      <c r="K202" s="7">
        <f>K204+K203</f>
        <v>0</v>
      </c>
      <c r="L202" s="7">
        <f t="shared" ref="L202:N202" si="66">L204+L203</f>
        <v>0</v>
      </c>
      <c r="M202" s="7">
        <f t="shared" si="66"/>
        <v>0</v>
      </c>
      <c r="N202" s="7">
        <f t="shared" si="66"/>
        <v>0</v>
      </c>
    </row>
    <row r="203" spans="1:14" outlineLevel="1">
      <c r="A203" s="28"/>
      <c r="B203" s="32" t="s">
        <v>230</v>
      </c>
      <c r="C203" s="32" t="s">
        <v>231</v>
      </c>
      <c r="D203" s="32" t="s">
        <v>64</v>
      </c>
      <c r="E203" s="32" t="s">
        <v>67</v>
      </c>
      <c r="F203" s="29"/>
      <c r="G203" s="29" t="s">
        <v>122</v>
      </c>
      <c r="H203" s="32" t="s">
        <v>68</v>
      </c>
      <c r="I203" s="33" t="s">
        <v>69</v>
      </c>
      <c r="J203" s="7">
        <f t="shared" si="65"/>
        <v>0</v>
      </c>
      <c r="K203" s="7"/>
      <c r="L203" s="7"/>
      <c r="M203" s="7"/>
      <c r="N203" s="7"/>
    </row>
    <row r="204" spans="1:14" outlineLevel="1">
      <c r="A204" s="31" t="s">
        <v>26</v>
      </c>
      <c r="B204" s="32" t="s">
        <v>230</v>
      </c>
      <c r="C204" s="32" t="s">
        <v>231</v>
      </c>
      <c r="D204" s="32" t="s">
        <v>64</v>
      </c>
      <c r="E204" s="32" t="s">
        <v>67</v>
      </c>
      <c r="F204" s="32"/>
      <c r="G204" s="32" t="s">
        <v>33</v>
      </c>
      <c r="H204" s="32" t="s">
        <v>68</v>
      </c>
      <c r="I204" s="33" t="s">
        <v>69</v>
      </c>
      <c r="J204" s="8">
        <f t="shared" si="65"/>
        <v>0</v>
      </c>
      <c r="K204" s="34"/>
      <c r="L204" s="34"/>
      <c r="M204" s="34"/>
      <c r="N204" s="34"/>
    </row>
    <row r="205" spans="1:14">
      <c r="A205" s="19" t="s">
        <v>26</v>
      </c>
      <c r="B205" s="20" t="s">
        <v>232</v>
      </c>
      <c r="C205" s="20"/>
      <c r="D205" s="20"/>
      <c r="E205" s="20"/>
      <c r="F205" s="20"/>
      <c r="G205" s="20"/>
      <c r="H205" s="20"/>
      <c r="I205" s="21"/>
      <c r="J205" s="4">
        <f t="shared" si="65"/>
        <v>706800</v>
      </c>
      <c r="K205" s="4">
        <f>K206+K217+K232+K237</f>
        <v>706800</v>
      </c>
      <c r="L205" s="4">
        <f t="shared" ref="L205:N205" si="67">L206+L217+L232</f>
        <v>0</v>
      </c>
      <c r="M205" s="4">
        <f t="shared" si="67"/>
        <v>0</v>
      </c>
      <c r="N205" s="4">
        <f t="shared" si="67"/>
        <v>0</v>
      </c>
    </row>
    <row r="206" spans="1:14">
      <c r="A206" s="22" t="s">
        <v>26</v>
      </c>
      <c r="B206" s="23" t="s">
        <v>232</v>
      </c>
      <c r="C206" s="32" t="s">
        <v>233</v>
      </c>
      <c r="D206" s="23"/>
      <c r="E206" s="23"/>
      <c r="F206" s="23"/>
      <c r="G206" s="23"/>
      <c r="H206" s="23"/>
      <c r="I206" s="24"/>
      <c r="J206" s="5">
        <f t="shared" si="65"/>
        <v>706800</v>
      </c>
      <c r="K206" s="5">
        <f>K207</f>
        <v>706800</v>
      </c>
      <c r="L206" s="5">
        <f t="shared" ref="L206:N207" si="68">L207</f>
        <v>0</v>
      </c>
      <c r="M206" s="5">
        <f t="shared" si="68"/>
        <v>0</v>
      </c>
      <c r="N206" s="5">
        <f t="shared" si="68"/>
        <v>0</v>
      </c>
    </row>
    <row r="207" spans="1:14">
      <c r="A207" s="25" t="s">
        <v>26</v>
      </c>
      <c r="B207" s="26" t="s">
        <v>232</v>
      </c>
      <c r="C207" s="32" t="s">
        <v>233</v>
      </c>
      <c r="D207" s="26" t="s">
        <v>55</v>
      </c>
      <c r="E207" s="26"/>
      <c r="F207" s="26"/>
      <c r="G207" s="26"/>
      <c r="H207" s="26"/>
      <c r="I207" s="27"/>
      <c r="J207" s="6">
        <f t="shared" si="65"/>
        <v>706800</v>
      </c>
      <c r="K207" s="6">
        <f>K208</f>
        <v>706800</v>
      </c>
      <c r="L207" s="6">
        <f t="shared" si="68"/>
        <v>0</v>
      </c>
      <c r="M207" s="6">
        <f t="shared" si="68"/>
        <v>0</v>
      </c>
      <c r="N207" s="6">
        <f t="shared" si="68"/>
        <v>0</v>
      </c>
    </row>
    <row r="208" spans="1:14">
      <c r="A208" s="28" t="s">
        <v>26</v>
      </c>
      <c r="B208" s="29" t="s">
        <v>232</v>
      </c>
      <c r="C208" s="32" t="s">
        <v>233</v>
      </c>
      <c r="D208" s="29" t="s">
        <v>64</v>
      </c>
      <c r="E208" s="29"/>
      <c r="F208" s="29"/>
      <c r="G208" s="29"/>
      <c r="H208" s="29"/>
      <c r="I208" s="30"/>
      <c r="J208" s="7">
        <f t="shared" si="65"/>
        <v>706800</v>
      </c>
      <c r="K208" s="7">
        <f>SUM(K209:K216)</f>
        <v>706800</v>
      </c>
      <c r="L208" s="7">
        <f t="shared" ref="L208:N208" si="69">SUM(L209:L216)</f>
        <v>0</v>
      </c>
      <c r="M208" s="7">
        <f t="shared" si="69"/>
        <v>0</v>
      </c>
      <c r="N208" s="7">
        <f t="shared" si="69"/>
        <v>0</v>
      </c>
    </row>
    <row r="209" spans="1:14" outlineLevel="1">
      <c r="A209" s="31" t="s">
        <v>26</v>
      </c>
      <c r="B209" s="32" t="s">
        <v>232</v>
      </c>
      <c r="C209" s="32" t="s">
        <v>233</v>
      </c>
      <c r="D209" s="32" t="s">
        <v>64</v>
      </c>
      <c r="E209" s="32" t="s">
        <v>67</v>
      </c>
      <c r="F209" s="32"/>
      <c r="G209" s="32" t="s">
        <v>209</v>
      </c>
      <c r="H209" s="32" t="s">
        <v>68</v>
      </c>
      <c r="I209" s="33" t="s">
        <v>69</v>
      </c>
      <c r="J209" s="8">
        <f t="shared" si="65"/>
        <v>0</v>
      </c>
      <c r="K209" s="34"/>
      <c r="L209" s="34"/>
      <c r="M209" s="34"/>
      <c r="N209" s="34"/>
    </row>
    <row r="210" spans="1:14" outlineLevel="1">
      <c r="A210" s="31" t="s">
        <v>26</v>
      </c>
      <c r="B210" s="32" t="s">
        <v>232</v>
      </c>
      <c r="C210" s="32" t="s">
        <v>233</v>
      </c>
      <c r="D210" s="32" t="s">
        <v>64</v>
      </c>
      <c r="E210" s="32" t="s">
        <v>77</v>
      </c>
      <c r="F210" s="32"/>
      <c r="G210" s="32" t="s">
        <v>209</v>
      </c>
      <c r="H210" s="32" t="s">
        <v>92</v>
      </c>
      <c r="I210" s="33" t="s">
        <v>458</v>
      </c>
      <c r="J210" s="8">
        <f t="shared" si="65"/>
        <v>536800</v>
      </c>
      <c r="K210" s="34">
        <v>536800</v>
      </c>
      <c r="L210" s="34"/>
      <c r="M210" s="34"/>
      <c r="N210" s="34"/>
    </row>
    <row r="211" spans="1:14" outlineLevel="1">
      <c r="A211" s="31" t="s">
        <v>26</v>
      </c>
      <c r="B211" s="32" t="s">
        <v>232</v>
      </c>
      <c r="C211" s="32" t="s">
        <v>233</v>
      </c>
      <c r="D211" s="32" t="s">
        <v>64</v>
      </c>
      <c r="E211" s="32" t="s">
        <v>77</v>
      </c>
      <c r="F211" s="32"/>
      <c r="G211" s="32" t="s">
        <v>209</v>
      </c>
      <c r="H211" s="32" t="s">
        <v>234</v>
      </c>
      <c r="I211" s="33" t="s">
        <v>235</v>
      </c>
      <c r="J211" s="8">
        <f t="shared" si="65"/>
        <v>85000</v>
      </c>
      <c r="K211" s="34">
        <v>85000</v>
      </c>
      <c r="L211" s="34"/>
      <c r="M211" s="34"/>
      <c r="N211" s="34"/>
    </row>
    <row r="212" spans="1:14" outlineLevel="1">
      <c r="A212" s="31" t="s">
        <v>26</v>
      </c>
      <c r="B212" s="32" t="s">
        <v>232</v>
      </c>
      <c r="C212" s="32" t="s">
        <v>233</v>
      </c>
      <c r="D212" s="32" t="s">
        <v>64</v>
      </c>
      <c r="E212" s="32" t="s">
        <v>77</v>
      </c>
      <c r="F212" s="32"/>
      <c r="G212" s="32" t="s">
        <v>209</v>
      </c>
      <c r="H212" s="32" t="s">
        <v>236</v>
      </c>
      <c r="I212" s="33" t="s">
        <v>237</v>
      </c>
      <c r="J212" s="8">
        <f t="shared" si="65"/>
        <v>85000</v>
      </c>
      <c r="K212" s="34">
        <v>85000</v>
      </c>
      <c r="L212" s="34"/>
      <c r="M212" s="34"/>
      <c r="N212" s="34"/>
    </row>
    <row r="213" spans="1:14" ht="25.5" outlineLevel="1">
      <c r="A213" s="31"/>
      <c r="B213" s="32" t="s">
        <v>232</v>
      </c>
      <c r="C213" s="32" t="s">
        <v>233</v>
      </c>
      <c r="D213" s="32" t="s">
        <v>64</v>
      </c>
      <c r="E213" s="32" t="s">
        <v>77</v>
      </c>
      <c r="F213" s="32"/>
      <c r="G213" s="32" t="s">
        <v>209</v>
      </c>
      <c r="H213" s="32" t="s">
        <v>454</v>
      </c>
      <c r="I213" s="33" t="s">
        <v>455</v>
      </c>
      <c r="J213" s="8">
        <f t="shared" si="65"/>
        <v>0</v>
      </c>
      <c r="K213" s="34"/>
      <c r="L213" s="34"/>
      <c r="M213" s="34"/>
      <c r="N213" s="34"/>
    </row>
    <row r="214" spans="1:14" outlineLevel="1">
      <c r="A214" s="31" t="s">
        <v>26</v>
      </c>
      <c r="B214" s="32" t="s">
        <v>232</v>
      </c>
      <c r="C214" s="32" t="s">
        <v>233</v>
      </c>
      <c r="D214" s="32" t="s">
        <v>64</v>
      </c>
      <c r="E214" s="32" t="s">
        <v>48</v>
      </c>
      <c r="F214" s="32"/>
      <c r="G214" s="32" t="s">
        <v>209</v>
      </c>
      <c r="H214" s="32" t="s">
        <v>238</v>
      </c>
      <c r="I214" s="33" t="s">
        <v>239</v>
      </c>
      <c r="J214" s="8">
        <f t="shared" si="65"/>
        <v>0</v>
      </c>
      <c r="K214" s="34"/>
      <c r="L214" s="34"/>
      <c r="M214" s="34"/>
      <c r="N214" s="34"/>
    </row>
    <row r="215" spans="1:14" outlineLevel="1">
      <c r="A215" s="31" t="s">
        <v>26</v>
      </c>
      <c r="B215" s="32" t="s">
        <v>232</v>
      </c>
      <c r="C215" s="32" t="s">
        <v>233</v>
      </c>
      <c r="D215" s="32" t="s">
        <v>64</v>
      </c>
      <c r="E215" s="32" t="s">
        <v>125</v>
      </c>
      <c r="F215" s="32"/>
      <c r="G215" s="32" t="s">
        <v>209</v>
      </c>
      <c r="H215" s="32" t="s">
        <v>126</v>
      </c>
      <c r="I215" s="33" t="s">
        <v>127</v>
      </c>
      <c r="J215" s="8">
        <f t="shared" si="65"/>
        <v>0</v>
      </c>
      <c r="K215" s="34"/>
      <c r="L215" s="34"/>
      <c r="M215" s="34"/>
      <c r="N215" s="34"/>
    </row>
    <row r="216" spans="1:14" outlineLevel="1">
      <c r="A216" s="31" t="s">
        <v>26</v>
      </c>
      <c r="B216" s="32" t="s">
        <v>232</v>
      </c>
      <c r="C216" s="32" t="s">
        <v>233</v>
      </c>
      <c r="D216" s="32" t="s">
        <v>64</v>
      </c>
      <c r="E216" s="32" t="s">
        <v>128</v>
      </c>
      <c r="F216" s="32"/>
      <c r="G216" s="32" t="s">
        <v>209</v>
      </c>
      <c r="H216" s="32" t="s">
        <v>137</v>
      </c>
      <c r="I216" s="33" t="s">
        <v>138</v>
      </c>
      <c r="J216" s="8">
        <f t="shared" si="65"/>
        <v>0</v>
      </c>
      <c r="K216" s="34"/>
      <c r="L216" s="34"/>
      <c r="M216" s="34"/>
      <c r="N216" s="34"/>
    </row>
    <row r="217" spans="1:14">
      <c r="A217" s="22" t="s">
        <v>26</v>
      </c>
      <c r="B217" s="23" t="s">
        <v>232</v>
      </c>
      <c r="C217" s="23" t="s">
        <v>240</v>
      </c>
      <c r="D217" s="23"/>
      <c r="E217" s="23"/>
      <c r="F217" s="23"/>
      <c r="G217" s="23"/>
      <c r="H217" s="23"/>
      <c r="I217" s="24"/>
      <c r="J217" s="5">
        <f t="shared" si="65"/>
        <v>0</v>
      </c>
      <c r="K217" s="5">
        <f>K218+K229</f>
        <v>0</v>
      </c>
      <c r="L217" s="5">
        <f t="shared" ref="L217:N217" si="70">L218+L229</f>
        <v>0</v>
      </c>
      <c r="M217" s="5">
        <f t="shared" si="70"/>
        <v>0</v>
      </c>
      <c r="N217" s="5">
        <f t="shared" si="70"/>
        <v>0</v>
      </c>
    </row>
    <row r="218" spans="1:14">
      <c r="A218" s="25" t="s">
        <v>26</v>
      </c>
      <c r="B218" s="26" t="s">
        <v>232</v>
      </c>
      <c r="C218" s="26" t="s">
        <v>240</v>
      </c>
      <c r="D218" s="26" t="s">
        <v>55</v>
      </c>
      <c r="E218" s="26"/>
      <c r="F218" s="26"/>
      <c r="G218" s="26"/>
      <c r="H218" s="26"/>
      <c r="I218" s="27"/>
      <c r="J218" s="6">
        <f t="shared" si="65"/>
        <v>0</v>
      </c>
      <c r="K218" s="6">
        <f>K219</f>
        <v>0</v>
      </c>
      <c r="L218" s="6">
        <f t="shared" ref="L218:N218" si="71">L219</f>
        <v>0</v>
      </c>
      <c r="M218" s="6">
        <f t="shared" si="71"/>
        <v>0</v>
      </c>
      <c r="N218" s="6">
        <f t="shared" si="71"/>
        <v>0</v>
      </c>
    </row>
    <row r="219" spans="1:14">
      <c r="A219" s="28" t="s">
        <v>26</v>
      </c>
      <c r="B219" s="29" t="s">
        <v>232</v>
      </c>
      <c r="C219" s="29" t="s">
        <v>240</v>
      </c>
      <c r="D219" s="29" t="s">
        <v>64</v>
      </c>
      <c r="E219" s="29"/>
      <c r="F219" s="29"/>
      <c r="G219" s="29"/>
      <c r="H219" s="29"/>
      <c r="I219" s="30"/>
      <c r="J219" s="7">
        <f t="shared" si="65"/>
        <v>0</v>
      </c>
      <c r="K219" s="7">
        <f>SUM(K220:K228)</f>
        <v>0</v>
      </c>
      <c r="L219" s="7">
        <f t="shared" ref="L219:N219" si="72">SUM(L220:L228)</f>
        <v>0</v>
      </c>
      <c r="M219" s="7">
        <f t="shared" si="72"/>
        <v>0</v>
      </c>
      <c r="N219" s="7">
        <f t="shared" si="72"/>
        <v>0</v>
      </c>
    </row>
    <row r="220" spans="1:14" outlineLevel="1">
      <c r="A220" s="31" t="s">
        <v>26</v>
      </c>
      <c r="B220" s="32" t="s">
        <v>232</v>
      </c>
      <c r="C220" s="32" t="s">
        <v>240</v>
      </c>
      <c r="D220" s="32" t="s">
        <v>64</v>
      </c>
      <c r="E220" s="32" t="s">
        <v>67</v>
      </c>
      <c r="F220" s="32"/>
      <c r="G220" s="32" t="s">
        <v>33</v>
      </c>
      <c r="H220" s="32" t="s">
        <v>68</v>
      </c>
      <c r="I220" s="33" t="s">
        <v>69</v>
      </c>
      <c r="J220" s="8">
        <f t="shared" si="65"/>
        <v>0</v>
      </c>
      <c r="K220" s="34"/>
      <c r="L220" s="34"/>
      <c r="M220" s="34"/>
      <c r="N220" s="34"/>
    </row>
    <row r="221" spans="1:14" outlineLevel="1">
      <c r="A221" s="31" t="s">
        <v>26</v>
      </c>
      <c r="B221" s="32" t="s">
        <v>232</v>
      </c>
      <c r="C221" s="32" t="s">
        <v>240</v>
      </c>
      <c r="D221" s="32" t="s">
        <v>64</v>
      </c>
      <c r="E221" s="32" t="s">
        <v>77</v>
      </c>
      <c r="F221" s="32"/>
      <c r="G221" s="32" t="s">
        <v>33</v>
      </c>
      <c r="H221" s="32" t="s">
        <v>90</v>
      </c>
      <c r="I221" s="33" t="s">
        <v>91</v>
      </c>
      <c r="J221" s="8">
        <f t="shared" si="65"/>
        <v>0</v>
      </c>
      <c r="K221" s="34"/>
      <c r="L221" s="34"/>
      <c r="M221" s="34"/>
      <c r="N221" s="34"/>
    </row>
    <row r="222" spans="1:14" outlineLevel="1">
      <c r="A222" s="31" t="s">
        <v>26</v>
      </c>
      <c r="B222" s="32" t="s">
        <v>232</v>
      </c>
      <c r="C222" s="32" t="s">
        <v>240</v>
      </c>
      <c r="D222" s="32" t="s">
        <v>64</v>
      </c>
      <c r="E222" s="32" t="s">
        <v>77</v>
      </c>
      <c r="F222" s="32"/>
      <c r="G222" s="32" t="s">
        <v>33</v>
      </c>
      <c r="H222" s="32" t="s">
        <v>92</v>
      </c>
      <c r="I222" s="33" t="s">
        <v>458</v>
      </c>
      <c r="J222" s="8">
        <f t="shared" si="65"/>
        <v>0</v>
      </c>
      <c r="K222" s="34"/>
      <c r="L222" s="34"/>
      <c r="M222" s="34"/>
      <c r="N222" s="34"/>
    </row>
    <row r="223" spans="1:14" outlineLevel="1">
      <c r="A223" s="31" t="s">
        <v>26</v>
      </c>
      <c r="B223" s="32" t="s">
        <v>232</v>
      </c>
      <c r="C223" s="32" t="s">
        <v>240</v>
      </c>
      <c r="D223" s="32" t="s">
        <v>64</v>
      </c>
      <c r="E223" s="32" t="s">
        <v>77</v>
      </c>
      <c r="F223" s="32"/>
      <c r="G223" s="32" t="s">
        <v>33</v>
      </c>
      <c r="H223" s="32" t="s">
        <v>236</v>
      </c>
      <c r="I223" s="33" t="s">
        <v>237</v>
      </c>
      <c r="J223" s="8">
        <f t="shared" si="65"/>
        <v>0</v>
      </c>
      <c r="K223" s="34"/>
      <c r="L223" s="34"/>
      <c r="M223" s="34"/>
      <c r="N223" s="34"/>
    </row>
    <row r="224" spans="1:14" ht="25.5" outlineLevel="1">
      <c r="A224" s="31"/>
      <c r="B224" s="32" t="s">
        <v>232</v>
      </c>
      <c r="C224" s="32" t="s">
        <v>240</v>
      </c>
      <c r="D224" s="32" t="s">
        <v>64</v>
      </c>
      <c r="E224" s="32" t="s">
        <v>77</v>
      </c>
      <c r="F224" s="32"/>
      <c r="G224" s="32" t="s">
        <v>33</v>
      </c>
      <c r="H224" s="32" t="s">
        <v>454</v>
      </c>
      <c r="I224" s="33" t="s">
        <v>455</v>
      </c>
      <c r="J224" s="8">
        <f t="shared" si="65"/>
        <v>0</v>
      </c>
      <c r="K224" s="34"/>
      <c r="L224" s="34"/>
      <c r="M224" s="34"/>
      <c r="N224" s="34"/>
    </row>
    <row r="225" spans="1:14" outlineLevel="1">
      <c r="A225" s="31" t="s">
        <v>26</v>
      </c>
      <c r="B225" s="32" t="s">
        <v>232</v>
      </c>
      <c r="C225" s="32" t="s">
        <v>240</v>
      </c>
      <c r="D225" s="32" t="s">
        <v>64</v>
      </c>
      <c r="E225" s="32" t="s">
        <v>48</v>
      </c>
      <c r="F225" s="32"/>
      <c r="G225" s="32" t="s">
        <v>33</v>
      </c>
      <c r="H225" s="32" t="s">
        <v>107</v>
      </c>
      <c r="I225" s="33" t="s">
        <v>108</v>
      </c>
      <c r="J225" s="8">
        <f t="shared" si="65"/>
        <v>0</v>
      </c>
      <c r="K225" s="34"/>
      <c r="L225" s="34"/>
      <c r="M225" s="34"/>
      <c r="N225" s="34"/>
    </row>
    <row r="226" spans="1:14" outlineLevel="1">
      <c r="A226" s="31" t="s">
        <v>26</v>
      </c>
      <c r="B226" s="32" t="s">
        <v>232</v>
      </c>
      <c r="C226" s="32" t="s">
        <v>240</v>
      </c>
      <c r="D226" s="32" t="s">
        <v>64</v>
      </c>
      <c r="E226" s="32" t="s">
        <v>117</v>
      </c>
      <c r="F226" s="32"/>
      <c r="G226" s="32" t="s">
        <v>33</v>
      </c>
      <c r="H226" s="32" t="s">
        <v>120</v>
      </c>
      <c r="I226" s="33" t="s">
        <v>121</v>
      </c>
      <c r="J226" s="8">
        <f t="shared" si="65"/>
        <v>0</v>
      </c>
      <c r="K226" s="34"/>
      <c r="L226" s="34"/>
      <c r="M226" s="34"/>
      <c r="N226" s="34"/>
    </row>
    <row r="227" spans="1:14" outlineLevel="1">
      <c r="A227" s="31" t="s">
        <v>26</v>
      </c>
      <c r="B227" s="32" t="s">
        <v>232</v>
      </c>
      <c r="C227" s="32" t="s">
        <v>240</v>
      </c>
      <c r="D227" s="32" t="s">
        <v>64</v>
      </c>
      <c r="E227" s="32" t="s">
        <v>125</v>
      </c>
      <c r="F227" s="32"/>
      <c r="G227" s="32" t="s">
        <v>33</v>
      </c>
      <c r="H227" s="32" t="s">
        <v>126</v>
      </c>
      <c r="I227" s="33" t="s">
        <v>127</v>
      </c>
      <c r="J227" s="8">
        <f t="shared" si="65"/>
        <v>0</v>
      </c>
      <c r="K227" s="34"/>
      <c r="L227" s="34"/>
      <c r="M227" s="34"/>
      <c r="N227" s="34"/>
    </row>
    <row r="228" spans="1:14" outlineLevel="1">
      <c r="A228" s="31" t="s">
        <v>26</v>
      </c>
      <c r="B228" s="32" t="s">
        <v>232</v>
      </c>
      <c r="C228" s="32" t="s">
        <v>240</v>
      </c>
      <c r="D228" s="32" t="s">
        <v>64</v>
      </c>
      <c r="E228" s="32" t="s">
        <v>128</v>
      </c>
      <c r="F228" s="32"/>
      <c r="G228" s="32" t="s">
        <v>33</v>
      </c>
      <c r="H228" s="32" t="s">
        <v>137</v>
      </c>
      <c r="I228" s="33" t="s">
        <v>138</v>
      </c>
      <c r="J228" s="8">
        <f t="shared" si="65"/>
        <v>0</v>
      </c>
      <c r="K228" s="34"/>
      <c r="L228" s="34"/>
      <c r="M228" s="34"/>
      <c r="N228" s="34"/>
    </row>
    <row r="229" spans="1:14" outlineLevel="1">
      <c r="A229" s="31"/>
      <c r="B229" s="262" t="s">
        <v>232</v>
      </c>
      <c r="C229" s="262" t="s">
        <v>240</v>
      </c>
      <c r="D229" s="262" t="s">
        <v>217</v>
      </c>
      <c r="E229" s="262"/>
      <c r="F229" s="262"/>
      <c r="G229" s="262"/>
      <c r="H229" s="262"/>
      <c r="I229" s="263"/>
      <c r="J229" s="264">
        <f t="shared" si="65"/>
        <v>0</v>
      </c>
      <c r="K229" s="265">
        <f>K230+K231</f>
        <v>0</v>
      </c>
      <c r="L229" s="265">
        <f t="shared" ref="L229:N229" si="73">L230+L231</f>
        <v>0</v>
      </c>
      <c r="M229" s="265">
        <f t="shared" si="73"/>
        <v>0</v>
      </c>
      <c r="N229" s="265">
        <f t="shared" si="73"/>
        <v>0</v>
      </c>
    </row>
    <row r="230" spans="1:14" ht="25.5" outlineLevel="1">
      <c r="A230" s="31"/>
      <c r="B230" s="262" t="s">
        <v>232</v>
      </c>
      <c r="C230" s="262" t="s">
        <v>240</v>
      </c>
      <c r="D230" s="262" t="s">
        <v>936</v>
      </c>
      <c r="E230" s="262" t="s">
        <v>937</v>
      </c>
      <c r="F230" s="262"/>
      <c r="G230" s="262" t="s">
        <v>33</v>
      </c>
      <c r="H230" s="262" t="s">
        <v>938</v>
      </c>
      <c r="I230" s="263" t="s">
        <v>939</v>
      </c>
      <c r="J230" s="264">
        <f t="shared" si="65"/>
        <v>0</v>
      </c>
      <c r="K230" s="265"/>
      <c r="L230" s="265"/>
      <c r="M230" s="265"/>
      <c r="N230" s="265"/>
    </row>
    <row r="231" spans="1:14" outlineLevel="1">
      <c r="A231" s="31"/>
      <c r="B231" s="262" t="s">
        <v>232</v>
      </c>
      <c r="C231" s="262" t="s">
        <v>240</v>
      </c>
      <c r="D231" s="262" t="s">
        <v>940</v>
      </c>
      <c r="E231" s="262" t="s">
        <v>937</v>
      </c>
      <c r="F231" s="262"/>
      <c r="G231" s="262" t="s">
        <v>33</v>
      </c>
      <c r="H231" s="262" t="s">
        <v>941</v>
      </c>
      <c r="I231" s="263" t="s">
        <v>942</v>
      </c>
      <c r="J231" s="264">
        <f t="shared" si="65"/>
        <v>0</v>
      </c>
      <c r="K231" s="265"/>
      <c r="L231" s="265"/>
      <c r="M231" s="265"/>
      <c r="N231" s="265"/>
    </row>
    <row r="232" spans="1:14">
      <c r="A232" s="22" t="s">
        <v>26</v>
      </c>
      <c r="B232" s="228" t="s">
        <v>232</v>
      </c>
      <c r="C232" s="237" t="s">
        <v>895</v>
      </c>
      <c r="D232" s="228"/>
      <c r="E232" s="228"/>
      <c r="F232" s="228"/>
      <c r="G232" s="228"/>
      <c r="H232" s="228"/>
      <c r="I232" s="229"/>
      <c r="J232" s="230">
        <f t="shared" si="65"/>
        <v>0</v>
      </c>
      <c r="K232" s="230">
        <f>K233</f>
        <v>0</v>
      </c>
      <c r="L232" s="230">
        <f t="shared" ref="L232:N233" si="74">L233</f>
        <v>0</v>
      </c>
      <c r="M232" s="230">
        <f t="shared" si="74"/>
        <v>0</v>
      </c>
      <c r="N232" s="230">
        <f t="shared" si="74"/>
        <v>0</v>
      </c>
    </row>
    <row r="233" spans="1:14">
      <c r="A233" s="25" t="s">
        <v>26</v>
      </c>
      <c r="B233" s="231" t="s">
        <v>232</v>
      </c>
      <c r="C233" s="237" t="s">
        <v>895</v>
      </c>
      <c r="D233" s="231" t="s">
        <v>55</v>
      </c>
      <c r="E233" s="231"/>
      <c r="F233" s="231"/>
      <c r="G233" s="231"/>
      <c r="H233" s="231"/>
      <c r="I233" s="232"/>
      <c r="J233" s="233">
        <f t="shared" si="65"/>
        <v>0</v>
      </c>
      <c r="K233" s="233">
        <f>K234</f>
        <v>0</v>
      </c>
      <c r="L233" s="233">
        <f t="shared" si="74"/>
        <v>0</v>
      </c>
      <c r="M233" s="233">
        <f t="shared" si="74"/>
        <v>0</v>
      </c>
      <c r="N233" s="233">
        <f t="shared" si="74"/>
        <v>0</v>
      </c>
    </row>
    <row r="234" spans="1:14">
      <c r="A234" s="28" t="s">
        <v>26</v>
      </c>
      <c r="B234" s="234" t="s">
        <v>232</v>
      </c>
      <c r="C234" s="237" t="s">
        <v>895</v>
      </c>
      <c r="D234" s="234" t="s">
        <v>326</v>
      </c>
      <c r="E234" s="234"/>
      <c r="F234" s="234"/>
      <c r="G234" s="234"/>
      <c r="H234" s="234"/>
      <c r="I234" s="235"/>
      <c r="J234" s="236">
        <f t="shared" si="65"/>
        <v>0</v>
      </c>
      <c r="K234" s="236">
        <f>K235+K236</f>
        <v>0</v>
      </c>
      <c r="L234" s="236">
        <f t="shared" ref="L234:N234" si="75">L235+L236</f>
        <v>0</v>
      </c>
      <c r="M234" s="236">
        <f t="shared" si="75"/>
        <v>0</v>
      </c>
      <c r="N234" s="236">
        <f t="shared" si="75"/>
        <v>0</v>
      </c>
    </row>
    <row r="235" spans="1:14" ht="25.5" outlineLevel="1">
      <c r="A235" s="31" t="s">
        <v>26</v>
      </c>
      <c r="B235" s="237" t="s">
        <v>232</v>
      </c>
      <c r="C235" s="237" t="s">
        <v>895</v>
      </c>
      <c r="D235" s="237" t="s">
        <v>326</v>
      </c>
      <c r="E235" s="237" t="s">
        <v>77</v>
      </c>
      <c r="F235" s="237"/>
      <c r="G235" s="237" t="s">
        <v>122</v>
      </c>
      <c r="H235" s="237" t="s">
        <v>454</v>
      </c>
      <c r="I235" s="238" t="s">
        <v>455</v>
      </c>
      <c r="J235" s="239">
        <f t="shared" si="65"/>
        <v>0</v>
      </c>
      <c r="K235" s="240"/>
      <c r="L235" s="240"/>
      <c r="M235" s="240"/>
      <c r="N235" s="240"/>
    </row>
    <row r="236" spans="1:14" ht="25.5" outlineLevel="1">
      <c r="A236" s="31" t="s">
        <v>26</v>
      </c>
      <c r="B236" s="237" t="s">
        <v>232</v>
      </c>
      <c r="C236" s="237" t="s">
        <v>895</v>
      </c>
      <c r="D236" s="237" t="s">
        <v>326</v>
      </c>
      <c r="E236" s="237" t="s">
        <v>77</v>
      </c>
      <c r="F236" s="237"/>
      <c r="G236" s="237" t="s">
        <v>209</v>
      </c>
      <c r="H236" s="237" t="s">
        <v>454</v>
      </c>
      <c r="I236" s="238" t="s">
        <v>455</v>
      </c>
      <c r="J236" s="239">
        <f t="shared" si="65"/>
        <v>0</v>
      </c>
      <c r="K236" s="240"/>
      <c r="L236" s="240"/>
      <c r="M236" s="240"/>
      <c r="N236" s="240"/>
    </row>
    <row r="237" spans="1:14">
      <c r="A237" s="31"/>
      <c r="B237" s="23" t="s">
        <v>232</v>
      </c>
      <c r="C237" s="32" t="s">
        <v>391</v>
      </c>
      <c r="D237" s="23"/>
      <c r="E237" s="23"/>
      <c r="F237" s="23"/>
      <c r="G237" s="23"/>
      <c r="H237" s="23"/>
      <c r="I237" s="24"/>
      <c r="J237" s="8">
        <f t="shared" si="65"/>
        <v>0</v>
      </c>
      <c r="K237" s="8">
        <f>K238</f>
        <v>0</v>
      </c>
      <c r="L237" s="8">
        <f t="shared" ref="L237:N239" si="76">L238</f>
        <v>0</v>
      </c>
      <c r="M237" s="8">
        <f t="shared" si="76"/>
        <v>0</v>
      </c>
      <c r="N237" s="8">
        <f t="shared" si="76"/>
        <v>0</v>
      </c>
    </row>
    <row r="238" spans="1:14">
      <c r="A238" s="31"/>
      <c r="B238" s="26" t="s">
        <v>232</v>
      </c>
      <c r="C238" s="32" t="s">
        <v>391</v>
      </c>
      <c r="D238" s="26" t="s">
        <v>55</v>
      </c>
      <c r="E238" s="26"/>
      <c r="F238" s="26"/>
      <c r="G238" s="26"/>
      <c r="H238" s="26"/>
      <c r="I238" s="27"/>
      <c r="J238" s="8">
        <f t="shared" si="65"/>
        <v>0</v>
      </c>
      <c r="K238" s="8">
        <f>K239</f>
        <v>0</v>
      </c>
      <c r="L238" s="8">
        <f t="shared" si="76"/>
        <v>0</v>
      </c>
      <c r="M238" s="8">
        <f t="shared" si="76"/>
        <v>0</v>
      </c>
      <c r="N238" s="8">
        <f t="shared" si="76"/>
        <v>0</v>
      </c>
    </row>
    <row r="239" spans="1:14">
      <c r="A239" s="31"/>
      <c r="B239" s="29" t="s">
        <v>232</v>
      </c>
      <c r="C239" s="32" t="s">
        <v>391</v>
      </c>
      <c r="D239" s="29" t="s">
        <v>64</v>
      </c>
      <c r="E239" s="29"/>
      <c r="F239" s="29"/>
      <c r="G239" s="29"/>
      <c r="H239" s="29"/>
      <c r="I239" s="30"/>
      <c r="J239" s="8">
        <f t="shared" si="65"/>
        <v>0</v>
      </c>
      <c r="K239" s="8">
        <f>K240</f>
        <v>0</v>
      </c>
      <c r="L239" s="8">
        <f t="shared" si="76"/>
        <v>0</v>
      </c>
      <c r="M239" s="8">
        <f t="shared" si="76"/>
        <v>0</v>
      </c>
      <c r="N239" s="8">
        <f t="shared" si="76"/>
        <v>0</v>
      </c>
    </row>
    <row r="240" spans="1:14">
      <c r="A240" s="31"/>
      <c r="B240" s="32" t="s">
        <v>232</v>
      </c>
      <c r="C240" s="32" t="s">
        <v>391</v>
      </c>
      <c r="D240" s="29" t="s">
        <v>64</v>
      </c>
      <c r="E240" s="32" t="s">
        <v>48</v>
      </c>
      <c r="F240" s="32"/>
      <c r="G240" s="32" t="s">
        <v>33</v>
      </c>
      <c r="H240" s="32" t="s">
        <v>457</v>
      </c>
      <c r="I240" s="33" t="s">
        <v>456</v>
      </c>
      <c r="J240" s="8">
        <f t="shared" si="65"/>
        <v>0</v>
      </c>
      <c r="K240" s="34"/>
      <c r="L240" s="34"/>
      <c r="M240" s="34"/>
      <c r="N240" s="34"/>
    </row>
    <row r="241" spans="1:14">
      <c r="A241" s="19" t="s">
        <v>26</v>
      </c>
      <c r="B241" s="20" t="s">
        <v>241</v>
      </c>
      <c r="C241" s="20"/>
      <c r="D241" s="20"/>
      <c r="E241" s="20"/>
      <c r="F241" s="20"/>
      <c r="G241" s="20"/>
      <c r="H241" s="20"/>
      <c r="I241" s="21"/>
      <c r="J241" s="4">
        <f t="shared" si="65"/>
        <v>0</v>
      </c>
      <c r="K241" s="4">
        <f>K242+K247+K251</f>
        <v>0</v>
      </c>
      <c r="L241" s="4">
        <f t="shared" ref="L241:N241" si="77">L242+L247+L251</f>
        <v>0</v>
      </c>
      <c r="M241" s="4">
        <f t="shared" si="77"/>
        <v>0</v>
      </c>
      <c r="N241" s="4">
        <f t="shared" si="77"/>
        <v>0</v>
      </c>
    </row>
    <row r="242" spans="1:14">
      <c r="A242" s="22" t="s">
        <v>26</v>
      </c>
      <c r="B242" s="23" t="s">
        <v>241</v>
      </c>
      <c r="C242" s="23" t="s">
        <v>242</v>
      </c>
      <c r="D242" s="23"/>
      <c r="E242" s="23"/>
      <c r="F242" s="23"/>
      <c r="G242" s="23"/>
      <c r="H242" s="23"/>
      <c r="I242" s="24"/>
      <c r="J242" s="5">
        <f t="shared" si="65"/>
        <v>0</v>
      </c>
      <c r="K242" s="5">
        <f>K243</f>
        <v>0</v>
      </c>
      <c r="L242" s="5">
        <f t="shared" ref="L242:N243" si="78">L243</f>
        <v>0</v>
      </c>
      <c r="M242" s="5">
        <f t="shared" si="78"/>
        <v>0</v>
      </c>
      <c r="N242" s="5">
        <f t="shared" si="78"/>
        <v>0</v>
      </c>
    </row>
    <row r="243" spans="1:14">
      <c r="A243" s="25" t="s">
        <v>26</v>
      </c>
      <c r="B243" s="26" t="s">
        <v>241</v>
      </c>
      <c r="C243" s="26" t="s">
        <v>242</v>
      </c>
      <c r="D243" s="26" t="s">
        <v>55</v>
      </c>
      <c r="E243" s="26"/>
      <c r="F243" s="26"/>
      <c r="G243" s="26"/>
      <c r="H243" s="26"/>
      <c r="I243" s="27"/>
      <c r="J243" s="6">
        <f t="shared" si="65"/>
        <v>0</v>
      </c>
      <c r="K243" s="6">
        <f>K244</f>
        <v>0</v>
      </c>
      <c r="L243" s="6">
        <f t="shared" si="78"/>
        <v>0</v>
      </c>
      <c r="M243" s="6">
        <f t="shared" si="78"/>
        <v>0</v>
      </c>
      <c r="N243" s="6">
        <f t="shared" si="78"/>
        <v>0</v>
      </c>
    </row>
    <row r="244" spans="1:14">
      <c r="A244" s="28" t="s">
        <v>26</v>
      </c>
      <c r="B244" s="29" t="s">
        <v>241</v>
      </c>
      <c r="C244" s="29" t="s">
        <v>242</v>
      </c>
      <c r="D244" s="29" t="s">
        <v>64</v>
      </c>
      <c r="E244" s="29"/>
      <c r="F244" s="29"/>
      <c r="G244" s="29"/>
      <c r="H244" s="29"/>
      <c r="I244" s="30"/>
      <c r="J244" s="7">
        <f t="shared" si="65"/>
        <v>0</v>
      </c>
      <c r="K244" s="7">
        <f>K245+K246</f>
        <v>0</v>
      </c>
      <c r="L244" s="7">
        <f t="shared" ref="L244:N244" si="79">L245+L246</f>
        <v>0</v>
      </c>
      <c r="M244" s="7">
        <f t="shared" si="79"/>
        <v>0</v>
      </c>
      <c r="N244" s="7">
        <f t="shared" si="79"/>
        <v>0</v>
      </c>
    </row>
    <row r="245" spans="1:14" outlineLevel="1">
      <c r="A245" s="31" t="s">
        <v>26</v>
      </c>
      <c r="B245" s="32" t="s">
        <v>241</v>
      </c>
      <c r="C245" s="32" t="s">
        <v>242</v>
      </c>
      <c r="D245" s="32" t="s">
        <v>64</v>
      </c>
      <c r="E245" s="32" t="s">
        <v>48</v>
      </c>
      <c r="F245" s="32"/>
      <c r="G245" s="32" t="s">
        <v>33</v>
      </c>
      <c r="H245" s="32" t="s">
        <v>243</v>
      </c>
      <c r="I245" s="33" t="s">
        <v>244</v>
      </c>
      <c r="J245" s="8">
        <f t="shared" si="65"/>
        <v>0</v>
      </c>
      <c r="K245" s="34"/>
      <c r="L245" s="34"/>
      <c r="M245" s="34"/>
      <c r="N245" s="34"/>
    </row>
    <row r="246" spans="1:14" outlineLevel="1">
      <c r="A246" s="31" t="s">
        <v>26</v>
      </c>
      <c r="B246" s="32" t="s">
        <v>241</v>
      </c>
      <c r="C246" s="32" t="s">
        <v>242</v>
      </c>
      <c r="D246" s="32" t="s">
        <v>64</v>
      </c>
      <c r="E246" s="32" t="s">
        <v>48</v>
      </c>
      <c r="F246" s="32"/>
      <c r="G246" s="32" t="s">
        <v>33</v>
      </c>
      <c r="H246" s="32" t="s">
        <v>245</v>
      </c>
      <c r="I246" s="33" t="s">
        <v>246</v>
      </c>
      <c r="J246" s="8">
        <f t="shared" si="65"/>
        <v>0</v>
      </c>
      <c r="K246" s="34"/>
      <c r="L246" s="34"/>
      <c r="M246" s="34"/>
      <c r="N246" s="34"/>
    </row>
    <row r="247" spans="1:14">
      <c r="A247" s="22" t="s">
        <v>26</v>
      </c>
      <c r="B247" s="23" t="s">
        <v>241</v>
      </c>
      <c r="C247" s="23" t="s">
        <v>247</v>
      </c>
      <c r="D247" s="23"/>
      <c r="E247" s="23"/>
      <c r="F247" s="23"/>
      <c r="G247" s="23"/>
      <c r="H247" s="23"/>
      <c r="I247" s="24"/>
      <c r="J247" s="5">
        <f t="shared" si="65"/>
        <v>0</v>
      </c>
      <c r="K247" s="5">
        <f>K248</f>
        <v>0</v>
      </c>
      <c r="L247" s="5">
        <f t="shared" ref="L247:N252" si="80">L248</f>
        <v>0</v>
      </c>
      <c r="M247" s="5">
        <f t="shared" si="80"/>
        <v>0</v>
      </c>
      <c r="N247" s="5">
        <f t="shared" si="80"/>
        <v>0</v>
      </c>
    </row>
    <row r="248" spans="1:14">
      <c r="A248" s="25" t="s">
        <v>26</v>
      </c>
      <c r="B248" s="26" t="s">
        <v>241</v>
      </c>
      <c r="C248" s="26" t="s">
        <v>247</v>
      </c>
      <c r="D248" s="26" t="s">
        <v>55</v>
      </c>
      <c r="E248" s="26"/>
      <c r="F248" s="26"/>
      <c r="G248" s="26"/>
      <c r="H248" s="26"/>
      <c r="I248" s="27"/>
      <c r="J248" s="6">
        <f t="shared" si="65"/>
        <v>0</v>
      </c>
      <c r="K248" s="6">
        <f>K249</f>
        <v>0</v>
      </c>
      <c r="L248" s="6">
        <f t="shared" si="80"/>
        <v>0</v>
      </c>
      <c r="M248" s="6">
        <f t="shared" si="80"/>
        <v>0</v>
      </c>
      <c r="N248" s="6">
        <f t="shared" si="80"/>
        <v>0</v>
      </c>
    </row>
    <row r="249" spans="1:14">
      <c r="A249" s="28" t="s">
        <v>26</v>
      </c>
      <c r="B249" s="29" t="s">
        <v>241</v>
      </c>
      <c r="C249" s="29" t="s">
        <v>247</v>
      </c>
      <c r="D249" s="29" t="s">
        <v>64</v>
      </c>
      <c r="E249" s="29"/>
      <c r="F249" s="29"/>
      <c r="G249" s="29"/>
      <c r="H249" s="29"/>
      <c r="I249" s="30"/>
      <c r="J249" s="7">
        <f t="shared" si="65"/>
        <v>0</v>
      </c>
      <c r="K249" s="7">
        <f>K250</f>
        <v>0</v>
      </c>
      <c r="L249" s="7">
        <f t="shared" si="80"/>
        <v>0</v>
      </c>
      <c r="M249" s="7">
        <f t="shared" si="80"/>
        <v>0</v>
      </c>
      <c r="N249" s="7">
        <f t="shared" si="80"/>
        <v>0</v>
      </c>
    </row>
    <row r="250" spans="1:14" outlineLevel="1">
      <c r="A250" s="31" t="s">
        <v>26</v>
      </c>
      <c r="B250" s="32" t="s">
        <v>241</v>
      </c>
      <c r="C250" s="32" t="s">
        <v>247</v>
      </c>
      <c r="D250" s="32" t="s">
        <v>64</v>
      </c>
      <c r="E250" s="32" t="s">
        <v>48</v>
      </c>
      <c r="F250" s="32"/>
      <c r="G250" s="32" t="s">
        <v>33</v>
      </c>
      <c r="H250" s="32" t="s">
        <v>243</v>
      </c>
      <c r="I250" s="33" t="s">
        <v>244</v>
      </c>
      <c r="J250" s="8">
        <f t="shared" si="65"/>
        <v>0</v>
      </c>
      <c r="K250" s="34"/>
      <c r="L250" s="34"/>
      <c r="M250" s="34"/>
      <c r="N250" s="34"/>
    </row>
    <row r="251" spans="1:14" outlineLevel="1">
      <c r="A251" s="31"/>
      <c r="B251" s="228" t="s">
        <v>241</v>
      </c>
      <c r="C251" s="228" t="s">
        <v>894</v>
      </c>
      <c r="D251" s="228"/>
      <c r="E251" s="228"/>
      <c r="F251" s="228"/>
      <c r="G251" s="228"/>
      <c r="H251" s="228"/>
      <c r="I251" s="229"/>
      <c r="J251" s="230">
        <f t="shared" ref="J251:J255" si="81">K251+L251</f>
        <v>0</v>
      </c>
      <c r="K251" s="230">
        <f>K252</f>
        <v>0</v>
      </c>
      <c r="L251" s="230">
        <f t="shared" si="80"/>
        <v>0</v>
      </c>
      <c r="M251" s="230">
        <f t="shared" si="80"/>
        <v>0</v>
      </c>
      <c r="N251" s="230">
        <f t="shared" si="80"/>
        <v>0</v>
      </c>
    </row>
    <row r="252" spans="1:14" outlineLevel="1">
      <c r="A252" s="31"/>
      <c r="B252" s="231" t="s">
        <v>241</v>
      </c>
      <c r="C252" s="228" t="s">
        <v>894</v>
      </c>
      <c r="D252" s="231" t="s">
        <v>55</v>
      </c>
      <c r="E252" s="231"/>
      <c r="F252" s="231"/>
      <c r="G252" s="231"/>
      <c r="H252" s="231"/>
      <c r="I252" s="232"/>
      <c r="J252" s="233">
        <f t="shared" si="81"/>
        <v>0</v>
      </c>
      <c r="K252" s="233">
        <f>K253</f>
        <v>0</v>
      </c>
      <c r="L252" s="233">
        <f t="shared" si="80"/>
        <v>0</v>
      </c>
      <c r="M252" s="233">
        <f t="shared" si="80"/>
        <v>0</v>
      </c>
      <c r="N252" s="233">
        <f t="shared" si="80"/>
        <v>0</v>
      </c>
    </row>
    <row r="253" spans="1:14" outlineLevel="1">
      <c r="A253" s="31"/>
      <c r="B253" s="234" t="s">
        <v>241</v>
      </c>
      <c r="C253" s="228" t="s">
        <v>894</v>
      </c>
      <c r="D253" s="234" t="s">
        <v>64</v>
      </c>
      <c r="E253" s="234"/>
      <c r="F253" s="234"/>
      <c r="G253" s="234"/>
      <c r="H253" s="234"/>
      <c r="I253" s="235"/>
      <c r="J253" s="236">
        <f t="shared" si="81"/>
        <v>0</v>
      </c>
      <c r="K253" s="236">
        <f>K254+K255</f>
        <v>0</v>
      </c>
      <c r="L253" s="236">
        <f t="shared" ref="L253:N253" si="82">L254+L255</f>
        <v>0</v>
      </c>
      <c r="M253" s="236">
        <f t="shared" si="82"/>
        <v>0</v>
      </c>
      <c r="N253" s="236">
        <f t="shared" si="82"/>
        <v>0</v>
      </c>
    </row>
    <row r="254" spans="1:14" outlineLevel="1">
      <c r="A254" s="31"/>
      <c r="B254" s="237" t="s">
        <v>241</v>
      </c>
      <c r="C254" s="228" t="s">
        <v>894</v>
      </c>
      <c r="D254" s="237" t="s">
        <v>64</v>
      </c>
      <c r="E254" s="237" t="s">
        <v>48</v>
      </c>
      <c r="F254" s="237"/>
      <c r="G254" s="237" t="s">
        <v>122</v>
      </c>
      <c r="H254" s="237" t="s">
        <v>107</v>
      </c>
      <c r="I254" s="238" t="s">
        <v>108</v>
      </c>
      <c r="J254" s="239">
        <f t="shared" si="81"/>
        <v>0</v>
      </c>
      <c r="K254" s="240"/>
      <c r="L254" s="240"/>
      <c r="M254" s="240"/>
      <c r="N254" s="240"/>
    </row>
    <row r="255" spans="1:14" outlineLevel="1">
      <c r="A255" s="31"/>
      <c r="B255" s="237" t="s">
        <v>241</v>
      </c>
      <c r="C255" s="228" t="s">
        <v>894</v>
      </c>
      <c r="D255" s="237" t="s">
        <v>64</v>
      </c>
      <c r="E255" s="237" t="s">
        <v>48</v>
      </c>
      <c r="F255" s="237"/>
      <c r="G255" s="237" t="s">
        <v>33</v>
      </c>
      <c r="H255" s="237" t="s">
        <v>107</v>
      </c>
      <c r="I255" s="238" t="s">
        <v>108</v>
      </c>
      <c r="J255" s="239">
        <f t="shared" si="81"/>
        <v>0</v>
      </c>
      <c r="K255" s="240"/>
      <c r="L255" s="240"/>
      <c r="M255" s="240"/>
      <c r="N255" s="240"/>
    </row>
    <row r="256" spans="1:14">
      <c r="A256" s="16" t="s">
        <v>26</v>
      </c>
      <c r="B256" s="17" t="s">
        <v>248</v>
      </c>
      <c r="C256" s="17"/>
      <c r="D256" s="17"/>
      <c r="E256" s="17"/>
      <c r="F256" s="17"/>
      <c r="G256" s="17"/>
      <c r="H256" s="17"/>
      <c r="I256" s="18"/>
      <c r="J256" s="3">
        <f t="shared" si="65"/>
        <v>16631544.75</v>
      </c>
      <c r="K256" s="3">
        <f>K257+K268+K309+K444</f>
        <v>855719</v>
      </c>
      <c r="L256" s="3">
        <f>L257+L268+L309+L444</f>
        <v>15775825.75</v>
      </c>
      <c r="M256" s="3">
        <f>M257+M268+M309+M444</f>
        <v>1618025.75</v>
      </c>
      <c r="N256" s="3">
        <f>N257+N268+N309+N444</f>
        <v>3888425.75</v>
      </c>
    </row>
    <row r="257" spans="1:14">
      <c r="A257" s="19" t="s">
        <v>26</v>
      </c>
      <c r="B257" s="20" t="s">
        <v>249</v>
      </c>
      <c r="C257" s="20"/>
      <c r="D257" s="20"/>
      <c r="E257" s="20"/>
      <c r="F257" s="20"/>
      <c r="G257" s="20"/>
      <c r="H257" s="20"/>
      <c r="I257" s="21"/>
      <c r="J257" s="4">
        <f t="shared" si="65"/>
        <v>0</v>
      </c>
      <c r="K257" s="4">
        <f>K258+K263</f>
        <v>0</v>
      </c>
      <c r="L257" s="4">
        <f t="shared" ref="L257:N257" si="83">L258+L263</f>
        <v>0</v>
      </c>
      <c r="M257" s="4">
        <f t="shared" si="83"/>
        <v>0</v>
      </c>
      <c r="N257" s="4">
        <f t="shared" si="83"/>
        <v>0</v>
      </c>
    </row>
    <row r="258" spans="1:14">
      <c r="A258" s="22" t="s">
        <v>26</v>
      </c>
      <c r="B258" s="23" t="s">
        <v>249</v>
      </c>
      <c r="C258" s="23" t="s">
        <v>250</v>
      </c>
      <c r="D258" s="23"/>
      <c r="E258" s="23"/>
      <c r="F258" s="23"/>
      <c r="G258" s="23"/>
      <c r="H258" s="23"/>
      <c r="I258" s="24"/>
      <c r="J258" s="5">
        <f t="shared" si="65"/>
        <v>0</v>
      </c>
      <c r="K258" s="5">
        <f>K259</f>
        <v>0</v>
      </c>
      <c r="L258" s="5">
        <f t="shared" ref="L258:N259" si="84">L259</f>
        <v>0</v>
      </c>
      <c r="M258" s="5">
        <f t="shared" si="84"/>
        <v>0</v>
      </c>
      <c r="N258" s="5">
        <f t="shared" si="84"/>
        <v>0</v>
      </c>
    </row>
    <row r="259" spans="1:14">
      <c r="A259" s="25" t="s">
        <v>26</v>
      </c>
      <c r="B259" s="26" t="s">
        <v>249</v>
      </c>
      <c r="C259" s="26" t="s">
        <v>250</v>
      </c>
      <c r="D259" s="26" t="s">
        <v>55</v>
      </c>
      <c r="E259" s="26"/>
      <c r="F259" s="26"/>
      <c r="G259" s="26"/>
      <c r="H259" s="26"/>
      <c r="I259" s="27"/>
      <c r="J259" s="6">
        <f t="shared" si="65"/>
        <v>0</v>
      </c>
      <c r="K259" s="6">
        <f>K260</f>
        <v>0</v>
      </c>
      <c r="L259" s="6">
        <f t="shared" si="84"/>
        <v>0</v>
      </c>
      <c r="M259" s="6">
        <f t="shared" si="84"/>
        <v>0</v>
      </c>
      <c r="N259" s="6">
        <f t="shared" si="84"/>
        <v>0</v>
      </c>
    </row>
    <row r="260" spans="1:14">
      <c r="A260" s="28" t="s">
        <v>26</v>
      </c>
      <c r="B260" s="29" t="s">
        <v>249</v>
      </c>
      <c r="C260" s="29" t="s">
        <v>250</v>
      </c>
      <c r="D260" s="29" t="s">
        <v>64</v>
      </c>
      <c r="E260" s="29"/>
      <c r="F260" s="29"/>
      <c r="G260" s="29"/>
      <c r="H260" s="29"/>
      <c r="I260" s="30"/>
      <c r="J260" s="7">
        <f t="shared" si="65"/>
        <v>0</v>
      </c>
      <c r="K260" s="7">
        <f>SUM(K261:K262)</f>
        <v>0</v>
      </c>
      <c r="L260" s="7">
        <f t="shared" ref="L260:N260" si="85">SUM(L261:L262)</f>
        <v>0</v>
      </c>
      <c r="M260" s="7">
        <f t="shared" si="85"/>
        <v>0</v>
      </c>
      <c r="N260" s="7">
        <f t="shared" si="85"/>
        <v>0</v>
      </c>
    </row>
    <row r="261" spans="1:14" outlineLevel="1">
      <c r="A261" s="31" t="s">
        <v>26</v>
      </c>
      <c r="B261" s="32" t="s">
        <v>249</v>
      </c>
      <c r="C261" s="32" t="s">
        <v>250</v>
      </c>
      <c r="D261" s="32" t="s">
        <v>64</v>
      </c>
      <c r="E261" s="32" t="s">
        <v>77</v>
      </c>
      <c r="F261" s="32"/>
      <c r="G261" s="32" t="s">
        <v>33</v>
      </c>
      <c r="H261" s="32" t="s">
        <v>251</v>
      </c>
      <c r="I261" s="33" t="s">
        <v>252</v>
      </c>
      <c r="J261" s="8">
        <f t="shared" si="65"/>
        <v>0</v>
      </c>
      <c r="K261" s="34"/>
      <c r="L261" s="34"/>
      <c r="M261" s="34"/>
      <c r="N261" s="34"/>
    </row>
    <row r="262" spans="1:14" outlineLevel="1">
      <c r="A262" s="31" t="s">
        <v>26</v>
      </c>
      <c r="B262" s="32" t="s">
        <v>249</v>
      </c>
      <c r="C262" s="32" t="s">
        <v>250</v>
      </c>
      <c r="D262" s="32" t="s">
        <v>64</v>
      </c>
      <c r="E262" s="32" t="s">
        <v>48</v>
      </c>
      <c r="F262" s="32"/>
      <c r="G262" s="32" t="s">
        <v>33</v>
      </c>
      <c r="H262" s="32" t="s">
        <v>107</v>
      </c>
      <c r="I262" s="33" t="s">
        <v>108</v>
      </c>
      <c r="J262" s="8">
        <f t="shared" si="65"/>
        <v>0</v>
      </c>
      <c r="K262" s="34"/>
      <c r="L262" s="34"/>
      <c r="M262" s="34"/>
      <c r="N262" s="34"/>
    </row>
    <row r="263" spans="1:14">
      <c r="A263" s="22" t="s">
        <v>26</v>
      </c>
      <c r="B263" s="23" t="s">
        <v>249</v>
      </c>
      <c r="C263" s="23" t="s">
        <v>253</v>
      </c>
      <c r="D263" s="23"/>
      <c r="E263" s="23"/>
      <c r="F263" s="23"/>
      <c r="G263" s="23"/>
      <c r="H263" s="23"/>
      <c r="I263" s="24"/>
      <c r="J263" s="5">
        <f t="shared" si="65"/>
        <v>0</v>
      </c>
      <c r="K263" s="5">
        <f>K264</f>
        <v>0</v>
      </c>
      <c r="L263" s="5">
        <f t="shared" ref="L263:N264" si="86">L264</f>
        <v>0</v>
      </c>
      <c r="M263" s="5">
        <f t="shared" si="86"/>
        <v>0</v>
      </c>
      <c r="N263" s="5">
        <f t="shared" si="86"/>
        <v>0</v>
      </c>
    </row>
    <row r="264" spans="1:14">
      <c r="A264" s="25" t="s">
        <v>26</v>
      </c>
      <c r="B264" s="26" t="s">
        <v>249</v>
      </c>
      <c r="C264" s="26" t="s">
        <v>253</v>
      </c>
      <c r="D264" s="26" t="s">
        <v>254</v>
      </c>
      <c r="E264" s="26"/>
      <c r="F264" s="26"/>
      <c r="G264" s="26"/>
      <c r="H264" s="26"/>
      <c r="I264" s="27"/>
      <c r="J264" s="6">
        <f t="shared" si="65"/>
        <v>0</v>
      </c>
      <c r="K264" s="6">
        <f>K265</f>
        <v>0</v>
      </c>
      <c r="L264" s="6">
        <f t="shared" si="86"/>
        <v>0</v>
      </c>
      <c r="M264" s="6">
        <f t="shared" si="86"/>
        <v>0</v>
      </c>
      <c r="N264" s="6">
        <f t="shared" si="86"/>
        <v>0</v>
      </c>
    </row>
    <row r="265" spans="1:14">
      <c r="A265" s="28" t="s">
        <v>26</v>
      </c>
      <c r="B265" s="29" t="s">
        <v>249</v>
      </c>
      <c r="C265" s="29" t="s">
        <v>253</v>
      </c>
      <c r="D265" s="29" t="s">
        <v>255</v>
      </c>
      <c r="E265" s="29"/>
      <c r="F265" s="29"/>
      <c r="G265" s="29"/>
      <c r="H265" s="29"/>
      <c r="I265" s="30"/>
      <c r="J265" s="7">
        <f t="shared" si="65"/>
        <v>0</v>
      </c>
      <c r="K265" s="7">
        <f>SUM(K266:K267)</f>
        <v>0</v>
      </c>
      <c r="L265" s="7">
        <f t="shared" ref="L265:N265" si="87">SUM(L266:L267)</f>
        <v>0</v>
      </c>
      <c r="M265" s="7">
        <f t="shared" si="87"/>
        <v>0</v>
      </c>
      <c r="N265" s="7">
        <f t="shared" si="87"/>
        <v>0</v>
      </c>
    </row>
    <row r="266" spans="1:14" outlineLevel="1">
      <c r="A266" s="31" t="s">
        <v>26</v>
      </c>
      <c r="B266" s="32" t="s">
        <v>249</v>
      </c>
      <c r="C266" s="32" t="s">
        <v>253</v>
      </c>
      <c r="D266" s="32" t="s">
        <v>255</v>
      </c>
      <c r="E266" s="32" t="s">
        <v>117</v>
      </c>
      <c r="F266" s="32"/>
      <c r="G266" s="32" t="s">
        <v>33</v>
      </c>
      <c r="H266" s="32" t="s">
        <v>120</v>
      </c>
      <c r="I266" s="33" t="s">
        <v>121</v>
      </c>
      <c r="J266" s="8">
        <f t="shared" si="65"/>
        <v>0</v>
      </c>
      <c r="K266" s="34"/>
      <c r="L266" s="34"/>
      <c r="M266" s="34"/>
      <c r="N266" s="34"/>
    </row>
    <row r="267" spans="1:14" outlineLevel="1">
      <c r="A267" s="31" t="s">
        <v>26</v>
      </c>
      <c r="B267" s="32" t="s">
        <v>249</v>
      </c>
      <c r="C267" s="32" t="s">
        <v>253</v>
      </c>
      <c r="D267" s="32" t="s">
        <v>255</v>
      </c>
      <c r="E267" s="32" t="s">
        <v>117</v>
      </c>
      <c r="F267" s="32" t="s">
        <v>256</v>
      </c>
      <c r="G267" s="32" t="s">
        <v>122</v>
      </c>
      <c r="H267" s="32" t="s">
        <v>120</v>
      </c>
      <c r="I267" s="33" t="s">
        <v>121</v>
      </c>
      <c r="J267" s="8">
        <f t="shared" si="65"/>
        <v>0</v>
      </c>
      <c r="K267" s="34"/>
      <c r="L267" s="34"/>
      <c r="M267" s="34"/>
      <c r="N267" s="34"/>
    </row>
    <row r="268" spans="1:14">
      <c r="A268" s="19" t="s">
        <v>26</v>
      </c>
      <c r="B268" s="20" t="s">
        <v>257</v>
      </c>
      <c r="C268" s="20"/>
      <c r="D268" s="20"/>
      <c r="E268" s="20"/>
      <c r="F268" s="20"/>
      <c r="G268" s="20"/>
      <c r="H268" s="20"/>
      <c r="I268" s="21"/>
      <c r="J268" s="4">
        <f t="shared" si="65"/>
        <v>0</v>
      </c>
      <c r="K268" s="4">
        <f>K269+K273+K283+K293+K299+K304</f>
        <v>0</v>
      </c>
      <c r="L268" s="4">
        <f t="shared" ref="L268" si="88">L269+L273+L283+L293+L299+L304</f>
        <v>0</v>
      </c>
      <c r="M268" s="4">
        <f t="shared" ref="M268" si="89">M269+M273+M283+M293+M299+M304</f>
        <v>0</v>
      </c>
      <c r="N268" s="4">
        <f t="shared" ref="N268" si="90">N269+N273+N283+N293+N299+N304</f>
        <v>0</v>
      </c>
    </row>
    <row r="269" spans="1:14">
      <c r="A269" s="22" t="s">
        <v>26</v>
      </c>
      <c r="B269" s="23" t="s">
        <v>257</v>
      </c>
      <c r="C269" s="23" t="s">
        <v>258</v>
      </c>
      <c r="D269" s="23"/>
      <c r="E269" s="23"/>
      <c r="F269" s="23"/>
      <c r="G269" s="23"/>
      <c r="H269" s="23"/>
      <c r="I269" s="24"/>
      <c r="J269" s="5">
        <f t="shared" si="65"/>
        <v>0</v>
      </c>
      <c r="K269" s="5">
        <f>K270</f>
        <v>0</v>
      </c>
      <c r="L269" s="5">
        <f t="shared" ref="L269:N270" si="91">L270</f>
        <v>0</v>
      </c>
      <c r="M269" s="5">
        <f t="shared" si="91"/>
        <v>0</v>
      </c>
      <c r="N269" s="5">
        <f t="shared" si="91"/>
        <v>0</v>
      </c>
    </row>
    <row r="270" spans="1:14">
      <c r="A270" s="25" t="s">
        <v>26</v>
      </c>
      <c r="B270" s="26" t="s">
        <v>257</v>
      </c>
      <c r="C270" s="26" t="s">
        <v>258</v>
      </c>
      <c r="D270" s="26" t="s">
        <v>55</v>
      </c>
      <c r="E270" s="26"/>
      <c r="F270" s="26"/>
      <c r="G270" s="26"/>
      <c r="H270" s="26"/>
      <c r="I270" s="27"/>
      <c r="J270" s="6">
        <f t="shared" si="65"/>
        <v>0</v>
      </c>
      <c r="K270" s="6">
        <f>K271</f>
        <v>0</v>
      </c>
      <c r="L270" s="6">
        <f t="shared" si="91"/>
        <v>0</v>
      </c>
      <c r="M270" s="6">
        <f t="shared" si="91"/>
        <v>0</v>
      </c>
      <c r="N270" s="6">
        <f t="shared" si="91"/>
        <v>0</v>
      </c>
    </row>
    <row r="271" spans="1:14">
      <c r="A271" s="28" t="s">
        <v>26</v>
      </c>
      <c r="B271" s="29" t="s">
        <v>257</v>
      </c>
      <c r="C271" s="29" t="s">
        <v>258</v>
      </c>
      <c r="D271" s="29" t="s">
        <v>64</v>
      </c>
      <c r="E271" s="29"/>
      <c r="F271" s="29"/>
      <c r="G271" s="29"/>
      <c r="H271" s="29"/>
      <c r="I271" s="30"/>
      <c r="J271" s="7">
        <f t="shared" si="65"/>
        <v>0</v>
      </c>
      <c r="K271" s="7">
        <f>SUM(K272)</f>
        <v>0</v>
      </c>
      <c r="L271" s="7">
        <f t="shared" ref="L271:N271" si="92">SUM(L272)</f>
        <v>0</v>
      </c>
      <c r="M271" s="7">
        <f t="shared" si="92"/>
        <v>0</v>
      </c>
      <c r="N271" s="7">
        <f t="shared" si="92"/>
        <v>0</v>
      </c>
    </row>
    <row r="272" spans="1:14" outlineLevel="1">
      <c r="A272" s="31" t="s">
        <v>26</v>
      </c>
      <c r="B272" s="32" t="s">
        <v>257</v>
      </c>
      <c r="C272" s="32" t="s">
        <v>258</v>
      </c>
      <c r="D272" s="32" t="s">
        <v>64</v>
      </c>
      <c r="E272" s="32" t="s">
        <v>77</v>
      </c>
      <c r="F272" s="32"/>
      <c r="G272" s="32" t="s">
        <v>122</v>
      </c>
      <c r="H272" s="32" t="s">
        <v>82</v>
      </c>
      <c r="I272" s="33" t="s">
        <v>83</v>
      </c>
      <c r="J272" s="8">
        <f t="shared" ref="J272:J347" si="93">K272+L272</f>
        <v>0</v>
      </c>
      <c r="K272" s="34"/>
      <c r="L272" s="34"/>
      <c r="M272" s="34"/>
      <c r="N272" s="34"/>
    </row>
    <row r="273" spans="1:14">
      <c r="A273" s="22" t="s">
        <v>26</v>
      </c>
      <c r="B273" s="23" t="s">
        <v>257</v>
      </c>
      <c r="C273" s="23" t="s">
        <v>259</v>
      </c>
      <c r="D273" s="23"/>
      <c r="E273" s="23"/>
      <c r="F273" s="23"/>
      <c r="G273" s="23"/>
      <c r="H273" s="23"/>
      <c r="I273" s="24"/>
      <c r="J273" s="5">
        <f t="shared" si="93"/>
        <v>0</v>
      </c>
      <c r="K273" s="5">
        <f>K274</f>
        <v>0</v>
      </c>
      <c r="L273" s="5">
        <f t="shared" ref="L273:N274" si="94">L274</f>
        <v>0</v>
      </c>
      <c r="M273" s="5">
        <f t="shared" si="94"/>
        <v>0</v>
      </c>
      <c r="N273" s="5">
        <f t="shared" si="94"/>
        <v>0</v>
      </c>
    </row>
    <row r="274" spans="1:14">
      <c r="A274" s="25" t="s">
        <v>26</v>
      </c>
      <c r="B274" s="26" t="s">
        <v>257</v>
      </c>
      <c r="C274" s="26" t="s">
        <v>259</v>
      </c>
      <c r="D274" s="26" t="s">
        <v>55</v>
      </c>
      <c r="E274" s="26"/>
      <c r="F274" s="26"/>
      <c r="G274" s="26"/>
      <c r="H274" s="26"/>
      <c r="I274" s="27"/>
      <c r="J274" s="6">
        <f t="shared" si="93"/>
        <v>0</v>
      </c>
      <c r="K274" s="6">
        <f>K275</f>
        <v>0</v>
      </c>
      <c r="L274" s="6">
        <f t="shared" si="94"/>
        <v>0</v>
      </c>
      <c r="M274" s="6">
        <f t="shared" si="94"/>
        <v>0</v>
      </c>
      <c r="N274" s="6">
        <f t="shared" si="94"/>
        <v>0</v>
      </c>
    </row>
    <row r="275" spans="1:14">
      <c r="A275" s="28" t="s">
        <v>26</v>
      </c>
      <c r="B275" s="29" t="s">
        <v>257</v>
      </c>
      <c r="C275" s="29" t="s">
        <v>259</v>
      </c>
      <c r="D275" s="29" t="s">
        <v>64</v>
      </c>
      <c r="E275" s="29"/>
      <c r="F275" s="29"/>
      <c r="G275" s="29"/>
      <c r="H275" s="29"/>
      <c r="I275" s="30"/>
      <c r="J275" s="7">
        <f t="shared" si="93"/>
        <v>0</v>
      </c>
      <c r="K275" s="7">
        <f>SUM(K276:K282)</f>
        <v>0</v>
      </c>
      <c r="L275" s="7">
        <f t="shared" ref="L275:N275" si="95">SUM(L276:L282)</f>
        <v>0</v>
      </c>
      <c r="M275" s="7">
        <f t="shared" si="95"/>
        <v>0</v>
      </c>
      <c r="N275" s="7">
        <f t="shared" si="95"/>
        <v>0</v>
      </c>
    </row>
    <row r="276" spans="1:14" outlineLevel="1">
      <c r="A276" s="31" t="s">
        <v>26</v>
      </c>
      <c r="B276" s="32" t="s">
        <v>257</v>
      </c>
      <c r="C276" s="32" t="s">
        <v>259</v>
      </c>
      <c r="D276" s="32" t="s">
        <v>64</v>
      </c>
      <c r="E276" s="32" t="s">
        <v>77</v>
      </c>
      <c r="F276" s="32"/>
      <c r="G276" s="32" t="s">
        <v>33</v>
      </c>
      <c r="H276" s="32" t="s">
        <v>86</v>
      </c>
      <c r="I276" s="33" t="s">
        <v>87</v>
      </c>
      <c r="J276" s="8">
        <f t="shared" si="93"/>
        <v>0</v>
      </c>
      <c r="K276" s="34"/>
      <c r="L276" s="34"/>
      <c r="M276" s="34"/>
      <c r="N276" s="34"/>
    </row>
    <row r="277" spans="1:14" outlineLevel="1">
      <c r="A277" s="31" t="s">
        <v>26</v>
      </c>
      <c r="B277" s="32" t="s">
        <v>257</v>
      </c>
      <c r="C277" s="32" t="s">
        <v>259</v>
      </c>
      <c r="D277" s="32" t="s">
        <v>64</v>
      </c>
      <c r="E277" s="32" t="s">
        <v>77</v>
      </c>
      <c r="F277" s="32"/>
      <c r="G277" s="32" t="s">
        <v>33</v>
      </c>
      <c r="H277" s="32" t="s">
        <v>90</v>
      </c>
      <c r="I277" s="33" t="s">
        <v>91</v>
      </c>
      <c r="J277" s="8">
        <f t="shared" si="93"/>
        <v>0</v>
      </c>
      <c r="K277" s="34"/>
      <c r="L277" s="34"/>
      <c r="M277" s="34"/>
      <c r="N277" s="34"/>
    </row>
    <row r="278" spans="1:14" outlineLevel="1">
      <c r="A278" s="31" t="s">
        <v>26</v>
      </c>
      <c r="B278" s="32" t="s">
        <v>257</v>
      </c>
      <c r="C278" s="32" t="s">
        <v>259</v>
      </c>
      <c r="D278" s="32" t="s">
        <v>64</v>
      </c>
      <c r="E278" s="32" t="s">
        <v>48</v>
      </c>
      <c r="F278" s="32"/>
      <c r="G278" s="32" t="s">
        <v>33</v>
      </c>
      <c r="H278" s="32" t="s">
        <v>243</v>
      </c>
      <c r="I278" s="33" t="s">
        <v>244</v>
      </c>
      <c r="J278" s="8">
        <f t="shared" si="93"/>
        <v>0</v>
      </c>
      <c r="K278" s="34"/>
      <c r="L278" s="34"/>
      <c r="M278" s="34"/>
      <c r="N278" s="34"/>
    </row>
    <row r="279" spans="1:14" outlineLevel="1">
      <c r="A279" s="31" t="s">
        <v>26</v>
      </c>
      <c r="B279" s="32" t="s">
        <v>257</v>
      </c>
      <c r="C279" s="32" t="s">
        <v>259</v>
      </c>
      <c r="D279" s="32" t="s">
        <v>64</v>
      </c>
      <c r="E279" s="32" t="s">
        <v>48</v>
      </c>
      <c r="F279" s="32"/>
      <c r="G279" s="32" t="s">
        <v>33</v>
      </c>
      <c r="H279" s="32" t="s">
        <v>107</v>
      </c>
      <c r="I279" s="33" t="s">
        <v>108</v>
      </c>
      <c r="J279" s="8">
        <f t="shared" si="93"/>
        <v>0</v>
      </c>
      <c r="K279" s="34"/>
      <c r="L279" s="34"/>
      <c r="M279" s="34"/>
      <c r="N279" s="34"/>
    </row>
    <row r="280" spans="1:14" ht="25.5" outlineLevel="1">
      <c r="A280" s="31" t="s">
        <v>26</v>
      </c>
      <c r="B280" s="32" t="s">
        <v>257</v>
      </c>
      <c r="C280" s="32" t="s">
        <v>259</v>
      </c>
      <c r="D280" s="32" t="s">
        <v>64</v>
      </c>
      <c r="E280" s="32" t="s">
        <v>117</v>
      </c>
      <c r="F280" s="32"/>
      <c r="G280" s="32" t="s">
        <v>33</v>
      </c>
      <c r="H280" s="32" t="s">
        <v>260</v>
      </c>
      <c r="I280" s="33" t="s">
        <v>261</v>
      </c>
      <c r="J280" s="8">
        <f t="shared" si="93"/>
        <v>0</v>
      </c>
      <c r="K280" s="34"/>
      <c r="L280" s="34"/>
      <c r="M280" s="34"/>
      <c r="N280" s="34"/>
    </row>
    <row r="281" spans="1:14" outlineLevel="1">
      <c r="A281" s="31" t="s">
        <v>26</v>
      </c>
      <c r="B281" s="32" t="s">
        <v>257</v>
      </c>
      <c r="C281" s="32" t="s">
        <v>259</v>
      </c>
      <c r="D281" s="32" t="s">
        <v>64</v>
      </c>
      <c r="E281" s="32" t="s">
        <v>117</v>
      </c>
      <c r="F281" s="32"/>
      <c r="G281" s="32" t="s">
        <v>33</v>
      </c>
      <c r="H281" s="32" t="s">
        <v>120</v>
      </c>
      <c r="I281" s="33" t="s">
        <v>121</v>
      </c>
      <c r="J281" s="8">
        <f t="shared" si="93"/>
        <v>0</v>
      </c>
      <c r="K281" s="34"/>
      <c r="L281" s="34"/>
      <c r="M281" s="34"/>
      <c r="N281" s="34"/>
    </row>
    <row r="282" spans="1:14" outlineLevel="1">
      <c r="A282" s="31" t="s">
        <v>26</v>
      </c>
      <c r="B282" s="32" t="s">
        <v>257</v>
      </c>
      <c r="C282" s="32" t="s">
        <v>259</v>
      </c>
      <c r="D282" s="32" t="s">
        <v>64</v>
      </c>
      <c r="E282" s="32" t="s">
        <v>128</v>
      </c>
      <c r="F282" s="32"/>
      <c r="G282" s="32" t="s">
        <v>33</v>
      </c>
      <c r="H282" s="32" t="s">
        <v>137</v>
      </c>
      <c r="I282" s="33" t="s">
        <v>138</v>
      </c>
      <c r="J282" s="8">
        <f t="shared" si="93"/>
        <v>0</v>
      </c>
      <c r="K282" s="34"/>
      <c r="L282" s="34"/>
      <c r="M282" s="34"/>
      <c r="N282" s="34"/>
    </row>
    <row r="283" spans="1:14">
      <c r="A283" s="22" t="s">
        <v>26</v>
      </c>
      <c r="B283" s="23" t="s">
        <v>257</v>
      </c>
      <c r="C283" s="23" t="s">
        <v>262</v>
      </c>
      <c r="D283" s="23"/>
      <c r="E283" s="23"/>
      <c r="F283" s="23"/>
      <c r="G283" s="23"/>
      <c r="H283" s="23"/>
      <c r="I283" s="24"/>
      <c r="J283" s="5">
        <f t="shared" si="93"/>
        <v>0</v>
      </c>
      <c r="K283" s="5">
        <f>K284</f>
        <v>0</v>
      </c>
      <c r="L283" s="5">
        <f t="shared" ref="L283:N284" si="96">L284</f>
        <v>0</v>
      </c>
      <c r="M283" s="5">
        <f t="shared" si="96"/>
        <v>0</v>
      </c>
      <c r="N283" s="5">
        <f t="shared" si="96"/>
        <v>0</v>
      </c>
    </row>
    <row r="284" spans="1:14">
      <c r="A284" s="25" t="s">
        <v>26</v>
      </c>
      <c r="B284" s="26" t="s">
        <v>257</v>
      </c>
      <c r="C284" s="26" t="s">
        <v>262</v>
      </c>
      <c r="D284" s="26" t="s">
        <v>55</v>
      </c>
      <c r="E284" s="26"/>
      <c r="F284" s="26"/>
      <c r="G284" s="26"/>
      <c r="H284" s="26"/>
      <c r="I284" s="27"/>
      <c r="J284" s="6">
        <f t="shared" si="93"/>
        <v>0</v>
      </c>
      <c r="K284" s="6">
        <f>K285</f>
        <v>0</v>
      </c>
      <c r="L284" s="6">
        <f t="shared" si="96"/>
        <v>0</v>
      </c>
      <c r="M284" s="6">
        <f t="shared" si="96"/>
        <v>0</v>
      </c>
      <c r="N284" s="6">
        <f t="shared" si="96"/>
        <v>0</v>
      </c>
    </row>
    <row r="285" spans="1:14">
      <c r="A285" s="28" t="s">
        <v>26</v>
      </c>
      <c r="B285" s="29" t="s">
        <v>257</v>
      </c>
      <c r="C285" s="29" t="s">
        <v>262</v>
      </c>
      <c r="D285" s="29" t="s">
        <v>64</v>
      </c>
      <c r="E285" s="29"/>
      <c r="F285" s="29"/>
      <c r="G285" s="29"/>
      <c r="H285" s="29"/>
      <c r="I285" s="30"/>
      <c r="J285" s="7">
        <f t="shared" si="93"/>
        <v>0</v>
      </c>
      <c r="K285" s="7">
        <f>SUM(K286:K292)</f>
        <v>0</v>
      </c>
      <c r="L285" s="7">
        <f t="shared" ref="L285:N285" si="97">SUM(L286:L292)</f>
        <v>0</v>
      </c>
      <c r="M285" s="7">
        <f t="shared" si="97"/>
        <v>0</v>
      </c>
      <c r="N285" s="7">
        <f t="shared" si="97"/>
        <v>0</v>
      </c>
    </row>
    <row r="286" spans="1:14" ht="25.5" outlineLevel="1">
      <c r="A286" s="31" t="s">
        <v>26</v>
      </c>
      <c r="B286" s="32" t="s">
        <v>257</v>
      </c>
      <c r="C286" s="32" t="s">
        <v>262</v>
      </c>
      <c r="D286" s="32" t="s">
        <v>64</v>
      </c>
      <c r="E286" s="32" t="s">
        <v>77</v>
      </c>
      <c r="F286" s="32"/>
      <c r="G286" s="32" t="s">
        <v>33</v>
      </c>
      <c r="H286" s="32" t="s">
        <v>84</v>
      </c>
      <c r="I286" s="33" t="s">
        <v>85</v>
      </c>
      <c r="J286" s="8">
        <f t="shared" si="93"/>
        <v>0</v>
      </c>
      <c r="K286" s="34"/>
      <c r="L286" s="34"/>
      <c r="M286" s="34"/>
      <c r="N286" s="34"/>
    </row>
    <row r="287" spans="1:14" outlineLevel="1">
      <c r="A287" s="31" t="s">
        <v>26</v>
      </c>
      <c r="B287" s="32" t="s">
        <v>257</v>
      </c>
      <c r="C287" s="32" t="s">
        <v>262</v>
      </c>
      <c r="D287" s="32" t="s">
        <v>64</v>
      </c>
      <c r="E287" s="32" t="s">
        <v>77</v>
      </c>
      <c r="F287" s="32"/>
      <c r="G287" s="32" t="s">
        <v>33</v>
      </c>
      <c r="H287" s="32" t="s">
        <v>86</v>
      </c>
      <c r="I287" s="33" t="s">
        <v>87</v>
      </c>
      <c r="J287" s="8">
        <f t="shared" si="93"/>
        <v>0</v>
      </c>
      <c r="K287" s="34"/>
      <c r="L287" s="34"/>
      <c r="M287" s="34"/>
      <c r="N287" s="34"/>
    </row>
    <row r="288" spans="1:14" outlineLevel="1">
      <c r="A288" s="31" t="s">
        <v>26</v>
      </c>
      <c r="B288" s="32" t="s">
        <v>257</v>
      </c>
      <c r="C288" s="32" t="s">
        <v>262</v>
      </c>
      <c r="D288" s="32" t="s">
        <v>64</v>
      </c>
      <c r="E288" s="32" t="s">
        <v>77</v>
      </c>
      <c r="F288" s="32"/>
      <c r="G288" s="32" t="s">
        <v>33</v>
      </c>
      <c r="H288" s="32" t="s">
        <v>90</v>
      </c>
      <c r="I288" s="33" t="s">
        <v>91</v>
      </c>
      <c r="J288" s="8">
        <f t="shared" si="93"/>
        <v>0</v>
      </c>
      <c r="K288" s="34"/>
      <c r="L288" s="34"/>
      <c r="M288" s="34"/>
      <c r="N288" s="34"/>
    </row>
    <row r="289" spans="1:14" outlineLevel="1">
      <c r="A289" s="31" t="s">
        <v>26</v>
      </c>
      <c r="B289" s="32" t="s">
        <v>257</v>
      </c>
      <c r="C289" s="32" t="s">
        <v>262</v>
      </c>
      <c r="D289" s="32" t="s">
        <v>64</v>
      </c>
      <c r="E289" s="32" t="s">
        <v>48</v>
      </c>
      <c r="F289" s="32"/>
      <c r="G289" s="32" t="s">
        <v>33</v>
      </c>
      <c r="H289" s="32" t="s">
        <v>95</v>
      </c>
      <c r="I289" s="33" t="s">
        <v>96</v>
      </c>
      <c r="J289" s="8">
        <f t="shared" si="93"/>
        <v>0</v>
      </c>
      <c r="K289" s="34"/>
      <c r="L289" s="34"/>
      <c r="M289" s="34"/>
      <c r="N289" s="34"/>
    </row>
    <row r="290" spans="1:14" outlineLevel="1">
      <c r="A290" s="31" t="s">
        <v>26</v>
      </c>
      <c r="B290" s="32" t="s">
        <v>257</v>
      </c>
      <c r="C290" s="32" t="s">
        <v>262</v>
      </c>
      <c r="D290" s="32" t="s">
        <v>64</v>
      </c>
      <c r="E290" s="32" t="s">
        <v>48</v>
      </c>
      <c r="F290" s="32"/>
      <c r="G290" s="32" t="s">
        <v>33</v>
      </c>
      <c r="H290" s="32" t="s">
        <v>107</v>
      </c>
      <c r="I290" s="33" t="s">
        <v>108</v>
      </c>
      <c r="J290" s="8">
        <f t="shared" si="93"/>
        <v>0</v>
      </c>
      <c r="K290" s="34"/>
      <c r="L290" s="34"/>
      <c r="M290" s="34"/>
      <c r="N290" s="34"/>
    </row>
    <row r="291" spans="1:14" ht="25.5" outlineLevel="1">
      <c r="A291" s="31" t="s">
        <v>26</v>
      </c>
      <c r="B291" s="32" t="s">
        <v>257</v>
      </c>
      <c r="C291" s="32" t="s">
        <v>262</v>
      </c>
      <c r="D291" s="32" t="s">
        <v>64</v>
      </c>
      <c r="E291" s="32" t="s">
        <v>111</v>
      </c>
      <c r="F291" s="32"/>
      <c r="G291" s="32" t="s">
        <v>33</v>
      </c>
      <c r="H291" s="32" t="s">
        <v>112</v>
      </c>
      <c r="I291" s="33" t="s">
        <v>113</v>
      </c>
      <c r="J291" s="8">
        <f t="shared" si="93"/>
        <v>0</v>
      </c>
      <c r="K291" s="34"/>
      <c r="L291" s="34"/>
      <c r="M291" s="34"/>
      <c r="N291" s="34"/>
    </row>
    <row r="292" spans="1:14" outlineLevel="1">
      <c r="A292" s="31" t="s">
        <v>26</v>
      </c>
      <c r="B292" s="32" t="s">
        <v>257</v>
      </c>
      <c r="C292" s="32" t="s">
        <v>262</v>
      </c>
      <c r="D292" s="32" t="s">
        <v>64</v>
      </c>
      <c r="E292" s="32" t="s">
        <v>128</v>
      </c>
      <c r="F292" s="32"/>
      <c r="G292" s="32" t="s">
        <v>33</v>
      </c>
      <c r="H292" s="32" t="s">
        <v>137</v>
      </c>
      <c r="I292" s="33" t="s">
        <v>138</v>
      </c>
      <c r="J292" s="8">
        <f t="shared" si="93"/>
        <v>0</v>
      </c>
      <c r="K292" s="34"/>
      <c r="L292" s="34"/>
      <c r="M292" s="34"/>
      <c r="N292" s="34"/>
    </row>
    <row r="293" spans="1:14">
      <c r="A293" s="22" t="s">
        <v>26</v>
      </c>
      <c r="B293" s="23" t="s">
        <v>257</v>
      </c>
      <c r="C293" s="23" t="s">
        <v>263</v>
      </c>
      <c r="D293" s="23"/>
      <c r="E293" s="23"/>
      <c r="F293" s="23"/>
      <c r="G293" s="23"/>
      <c r="H293" s="23"/>
      <c r="I293" s="24"/>
      <c r="J293" s="5">
        <f t="shared" si="93"/>
        <v>0</v>
      </c>
      <c r="K293" s="5">
        <f>K294</f>
        <v>0</v>
      </c>
      <c r="L293" s="5">
        <f t="shared" ref="L293:N294" si="98">L294</f>
        <v>0</v>
      </c>
      <c r="M293" s="5">
        <f t="shared" si="98"/>
        <v>0</v>
      </c>
      <c r="N293" s="5">
        <f t="shared" si="98"/>
        <v>0</v>
      </c>
    </row>
    <row r="294" spans="1:14">
      <c r="A294" s="25" t="s">
        <v>26</v>
      </c>
      <c r="B294" s="26" t="s">
        <v>257</v>
      </c>
      <c r="C294" s="26" t="s">
        <v>263</v>
      </c>
      <c r="D294" s="26" t="s">
        <v>55</v>
      </c>
      <c r="E294" s="26"/>
      <c r="F294" s="26"/>
      <c r="G294" s="26"/>
      <c r="H294" s="26"/>
      <c r="I294" s="27"/>
      <c r="J294" s="6">
        <f t="shared" si="93"/>
        <v>0</v>
      </c>
      <c r="K294" s="6">
        <f>K295</f>
        <v>0</v>
      </c>
      <c r="L294" s="6">
        <f t="shared" si="98"/>
        <v>0</v>
      </c>
      <c r="M294" s="6">
        <f t="shared" si="98"/>
        <v>0</v>
      </c>
      <c r="N294" s="6">
        <f t="shared" si="98"/>
        <v>0</v>
      </c>
    </row>
    <row r="295" spans="1:14">
      <c r="A295" s="28" t="s">
        <v>26</v>
      </c>
      <c r="B295" s="29" t="s">
        <v>257</v>
      </c>
      <c r="C295" s="29" t="s">
        <v>263</v>
      </c>
      <c r="D295" s="29" t="s">
        <v>64</v>
      </c>
      <c r="E295" s="29"/>
      <c r="F295" s="29"/>
      <c r="G295" s="29"/>
      <c r="H295" s="29"/>
      <c r="I295" s="30"/>
      <c r="J295" s="7">
        <f t="shared" si="93"/>
        <v>0</v>
      </c>
      <c r="K295" s="7">
        <f>SUM(K296:K298)</f>
        <v>0</v>
      </c>
      <c r="L295" s="7">
        <f t="shared" ref="L295:N295" si="99">SUM(L296:L298)</f>
        <v>0</v>
      </c>
      <c r="M295" s="7">
        <f t="shared" si="99"/>
        <v>0</v>
      </c>
      <c r="N295" s="7">
        <f t="shared" si="99"/>
        <v>0</v>
      </c>
    </row>
    <row r="296" spans="1:14" outlineLevel="1">
      <c r="A296" s="31" t="s">
        <v>26</v>
      </c>
      <c r="B296" s="32" t="s">
        <v>257</v>
      </c>
      <c r="C296" s="32" t="s">
        <v>263</v>
      </c>
      <c r="D296" s="32" t="s">
        <v>64</v>
      </c>
      <c r="E296" s="32" t="s">
        <v>117</v>
      </c>
      <c r="F296" s="32"/>
      <c r="G296" s="32" t="s">
        <v>33</v>
      </c>
      <c r="H296" s="32" t="s">
        <v>264</v>
      </c>
      <c r="I296" s="33" t="s">
        <v>265</v>
      </c>
      <c r="J296" s="8">
        <f t="shared" si="93"/>
        <v>0</v>
      </c>
      <c r="K296" s="34"/>
      <c r="L296" s="34"/>
      <c r="M296" s="34"/>
      <c r="N296" s="34"/>
    </row>
    <row r="297" spans="1:14" outlineLevel="1">
      <c r="A297" s="31" t="s">
        <v>26</v>
      </c>
      <c r="B297" s="32" t="s">
        <v>257</v>
      </c>
      <c r="C297" s="32" t="s">
        <v>263</v>
      </c>
      <c r="D297" s="32" t="s">
        <v>64</v>
      </c>
      <c r="E297" s="32" t="s">
        <v>117</v>
      </c>
      <c r="F297" s="32" t="s">
        <v>266</v>
      </c>
      <c r="G297" s="32" t="s">
        <v>122</v>
      </c>
      <c r="H297" s="32" t="s">
        <v>264</v>
      </c>
      <c r="I297" s="33" t="s">
        <v>265</v>
      </c>
      <c r="J297" s="8">
        <f t="shared" si="93"/>
        <v>0</v>
      </c>
      <c r="K297" s="34"/>
      <c r="L297" s="34"/>
      <c r="M297" s="34"/>
      <c r="N297" s="34"/>
    </row>
    <row r="298" spans="1:14" outlineLevel="1">
      <c r="A298" s="31" t="s">
        <v>26</v>
      </c>
      <c r="B298" s="32" t="s">
        <v>257</v>
      </c>
      <c r="C298" s="32" t="s">
        <v>263</v>
      </c>
      <c r="D298" s="32" t="s">
        <v>64</v>
      </c>
      <c r="E298" s="32" t="s">
        <v>117</v>
      </c>
      <c r="F298" s="32"/>
      <c r="G298" s="32" t="s">
        <v>209</v>
      </c>
      <c r="H298" s="32" t="s">
        <v>264</v>
      </c>
      <c r="I298" s="33" t="s">
        <v>265</v>
      </c>
      <c r="J298" s="8">
        <f t="shared" si="93"/>
        <v>0</v>
      </c>
      <c r="K298" s="34"/>
      <c r="L298" s="34"/>
      <c r="M298" s="34"/>
      <c r="N298" s="34"/>
    </row>
    <row r="299" spans="1:14">
      <c r="A299" s="22" t="s">
        <v>26</v>
      </c>
      <c r="B299" s="23" t="s">
        <v>257</v>
      </c>
      <c r="C299" s="23" t="s">
        <v>267</v>
      </c>
      <c r="D299" s="23"/>
      <c r="E299" s="23"/>
      <c r="F299" s="23"/>
      <c r="G299" s="23"/>
      <c r="H299" s="23"/>
      <c r="I299" s="24"/>
      <c r="J299" s="5">
        <f t="shared" si="93"/>
        <v>0</v>
      </c>
      <c r="K299" s="5">
        <f>K300</f>
        <v>0</v>
      </c>
      <c r="L299" s="5">
        <f t="shared" ref="L299:N300" si="100">L300</f>
        <v>0</v>
      </c>
      <c r="M299" s="5">
        <f t="shared" si="100"/>
        <v>0</v>
      </c>
      <c r="N299" s="5">
        <f t="shared" si="100"/>
        <v>0</v>
      </c>
    </row>
    <row r="300" spans="1:14">
      <c r="A300" s="25" t="s">
        <v>26</v>
      </c>
      <c r="B300" s="26" t="s">
        <v>257</v>
      </c>
      <c r="C300" s="26" t="s">
        <v>267</v>
      </c>
      <c r="D300" s="26" t="s">
        <v>55</v>
      </c>
      <c r="E300" s="26"/>
      <c r="F300" s="26"/>
      <c r="G300" s="26"/>
      <c r="H300" s="26"/>
      <c r="I300" s="27"/>
      <c r="J300" s="6">
        <f t="shared" si="93"/>
        <v>0</v>
      </c>
      <c r="K300" s="6">
        <f>K301</f>
        <v>0</v>
      </c>
      <c r="L300" s="6">
        <f t="shared" si="100"/>
        <v>0</v>
      </c>
      <c r="M300" s="6">
        <f t="shared" si="100"/>
        <v>0</v>
      </c>
      <c r="N300" s="6">
        <f t="shared" si="100"/>
        <v>0</v>
      </c>
    </row>
    <row r="301" spans="1:14">
      <c r="A301" s="28" t="s">
        <v>26</v>
      </c>
      <c r="B301" s="29" t="s">
        <v>257</v>
      </c>
      <c r="C301" s="29" t="s">
        <v>267</v>
      </c>
      <c r="D301" s="29" t="s">
        <v>64</v>
      </c>
      <c r="E301" s="29"/>
      <c r="F301" s="29"/>
      <c r="G301" s="29"/>
      <c r="H301" s="29"/>
      <c r="I301" s="30"/>
      <c r="J301" s="7">
        <f t="shared" si="93"/>
        <v>0</v>
      </c>
      <c r="K301" s="7">
        <f>SUM(K302:K303)</f>
        <v>0</v>
      </c>
      <c r="L301" s="7">
        <f t="shared" ref="L301:N301" si="101">SUM(L302:L303)</f>
        <v>0</v>
      </c>
      <c r="M301" s="7">
        <f t="shared" si="101"/>
        <v>0</v>
      </c>
      <c r="N301" s="7">
        <f t="shared" si="101"/>
        <v>0</v>
      </c>
    </row>
    <row r="302" spans="1:14" outlineLevel="1">
      <c r="A302" s="31" t="s">
        <v>26</v>
      </c>
      <c r="B302" s="32" t="s">
        <v>257</v>
      </c>
      <c r="C302" s="32" t="s">
        <v>267</v>
      </c>
      <c r="D302" s="32" t="s">
        <v>64</v>
      </c>
      <c r="E302" s="32" t="s">
        <v>77</v>
      </c>
      <c r="F302" s="32"/>
      <c r="G302" s="32" t="s">
        <v>33</v>
      </c>
      <c r="H302" s="32" t="s">
        <v>82</v>
      </c>
      <c r="I302" s="33" t="s">
        <v>83</v>
      </c>
      <c r="J302" s="8">
        <f t="shared" si="93"/>
        <v>0</v>
      </c>
      <c r="K302" s="34"/>
      <c r="L302" s="34"/>
      <c r="M302" s="34"/>
      <c r="N302" s="34"/>
    </row>
    <row r="303" spans="1:14" outlineLevel="1">
      <c r="A303" s="31" t="s">
        <v>26</v>
      </c>
      <c r="B303" s="32" t="s">
        <v>257</v>
      </c>
      <c r="C303" s="32" t="s">
        <v>267</v>
      </c>
      <c r="D303" s="32" t="s">
        <v>64</v>
      </c>
      <c r="E303" s="32" t="s">
        <v>77</v>
      </c>
      <c r="F303" s="32"/>
      <c r="G303" s="32" t="s">
        <v>209</v>
      </c>
      <c r="H303" s="32" t="s">
        <v>82</v>
      </c>
      <c r="I303" s="33" t="s">
        <v>83</v>
      </c>
      <c r="J303" s="8">
        <f t="shared" si="93"/>
        <v>0</v>
      </c>
      <c r="K303" s="34"/>
      <c r="L303" s="34"/>
      <c r="M303" s="34"/>
      <c r="N303" s="34"/>
    </row>
    <row r="304" spans="1:14">
      <c r="A304" s="31"/>
      <c r="B304" s="23" t="s">
        <v>257</v>
      </c>
      <c r="C304" s="32" t="s">
        <v>802</v>
      </c>
      <c r="D304" s="23"/>
      <c r="E304" s="23"/>
      <c r="F304" s="32"/>
      <c r="G304" s="32"/>
      <c r="H304" s="32"/>
      <c r="I304" s="33"/>
      <c r="J304" s="8">
        <f t="shared" si="93"/>
        <v>0</v>
      </c>
      <c r="K304" s="34">
        <f t="shared" ref="K304:N305" si="102">K305</f>
        <v>0</v>
      </c>
      <c r="L304" s="34">
        <f t="shared" si="102"/>
        <v>0</v>
      </c>
      <c r="M304" s="34">
        <f t="shared" si="102"/>
        <v>0</v>
      </c>
      <c r="N304" s="34">
        <f t="shared" si="102"/>
        <v>0</v>
      </c>
    </row>
    <row r="305" spans="1:14">
      <c r="A305" s="31"/>
      <c r="B305" s="26" t="s">
        <v>257</v>
      </c>
      <c r="C305" s="32" t="s">
        <v>802</v>
      </c>
      <c r="D305" s="26" t="s">
        <v>55</v>
      </c>
      <c r="E305" s="26"/>
      <c r="F305" s="32"/>
      <c r="G305" s="32"/>
      <c r="H305" s="32"/>
      <c r="I305" s="33"/>
      <c r="J305" s="8">
        <f t="shared" si="93"/>
        <v>0</v>
      </c>
      <c r="K305" s="34">
        <f t="shared" si="102"/>
        <v>0</v>
      </c>
      <c r="L305" s="34">
        <f t="shared" si="102"/>
        <v>0</v>
      </c>
      <c r="M305" s="34">
        <f t="shared" si="102"/>
        <v>0</v>
      </c>
      <c r="N305" s="34">
        <f t="shared" si="102"/>
        <v>0</v>
      </c>
    </row>
    <row r="306" spans="1:14">
      <c r="A306" s="31"/>
      <c r="B306" s="29" t="s">
        <v>257</v>
      </c>
      <c r="C306" s="32" t="s">
        <v>802</v>
      </c>
      <c r="D306" s="29" t="s">
        <v>64</v>
      </c>
      <c r="E306" s="29"/>
      <c r="F306" s="32"/>
      <c r="G306" s="32"/>
      <c r="H306" s="32"/>
      <c r="I306" s="33"/>
      <c r="J306" s="8">
        <f t="shared" si="93"/>
        <v>0</v>
      </c>
      <c r="K306" s="34">
        <f>K307+K308</f>
        <v>0</v>
      </c>
      <c r="L306" s="34">
        <f t="shared" ref="L306:N306" si="103">L307+L308</f>
        <v>0</v>
      </c>
      <c r="M306" s="34">
        <f t="shared" si="103"/>
        <v>0</v>
      </c>
      <c r="N306" s="34">
        <f t="shared" si="103"/>
        <v>0</v>
      </c>
    </row>
    <row r="307" spans="1:14" outlineLevel="1">
      <c r="A307" s="31"/>
      <c r="B307" s="32" t="s">
        <v>257</v>
      </c>
      <c r="C307" s="32" t="s">
        <v>802</v>
      </c>
      <c r="D307" s="32" t="s">
        <v>64</v>
      </c>
      <c r="E307" s="32" t="s">
        <v>48</v>
      </c>
      <c r="F307" s="32"/>
      <c r="G307" s="32" t="s">
        <v>33</v>
      </c>
      <c r="H307" s="32" t="s">
        <v>107</v>
      </c>
      <c r="I307" s="33" t="s">
        <v>108</v>
      </c>
      <c r="J307" s="8">
        <f t="shared" si="93"/>
        <v>0</v>
      </c>
      <c r="K307" s="34"/>
      <c r="L307" s="34"/>
      <c r="M307" s="34"/>
      <c r="N307" s="34"/>
    </row>
    <row r="308" spans="1:14" outlineLevel="1">
      <c r="A308" s="31"/>
      <c r="B308" s="32" t="s">
        <v>257</v>
      </c>
      <c r="C308" s="32" t="s">
        <v>802</v>
      </c>
      <c r="D308" s="32" t="s">
        <v>64</v>
      </c>
      <c r="E308" s="32" t="s">
        <v>48</v>
      </c>
      <c r="F308" s="32"/>
      <c r="G308" s="32" t="s">
        <v>122</v>
      </c>
      <c r="H308" s="32" t="s">
        <v>107</v>
      </c>
      <c r="I308" s="33" t="s">
        <v>108</v>
      </c>
      <c r="J308" s="8">
        <f t="shared" si="93"/>
        <v>0</v>
      </c>
      <c r="K308" s="34"/>
      <c r="L308" s="34"/>
      <c r="M308" s="34"/>
      <c r="N308" s="34"/>
    </row>
    <row r="309" spans="1:14">
      <c r="A309" s="19" t="s">
        <v>26</v>
      </c>
      <c r="B309" s="20" t="s">
        <v>270</v>
      </c>
      <c r="C309" s="20"/>
      <c r="D309" s="20"/>
      <c r="E309" s="20"/>
      <c r="F309" s="20"/>
      <c r="G309" s="20"/>
      <c r="H309" s="20"/>
      <c r="I309" s="21"/>
      <c r="J309" s="4">
        <f t="shared" si="93"/>
        <v>1418644.75</v>
      </c>
      <c r="K309" s="4">
        <f>K320+K326+K332+K337+K349+K360+K370+K381+K388+K393+K422+K430+K435+K440+K310+K315</f>
        <v>855719</v>
      </c>
      <c r="L309" s="4">
        <f>L320+L326+L332+L337+L349+L360+L370+L381+L388+L393+L422+L430+L435+L440+L310+L315</f>
        <v>562925.75</v>
      </c>
      <c r="M309" s="4">
        <f>M320+M326+M332+M337+M349+M360+M370+M381+M388+M393+M422+M430+M435+M440+M310+M315</f>
        <v>1618025.75</v>
      </c>
      <c r="N309" s="4">
        <f t="shared" ref="N309" si="104">N320+N326+N332+N337+N349+N360+N370+N381+N388+N393+N422+N430+N435+N440+N310+N315</f>
        <v>3888425.75</v>
      </c>
    </row>
    <row r="310" spans="1:14">
      <c r="A310" s="19"/>
      <c r="B310" s="228" t="s">
        <v>270</v>
      </c>
      <c r="C310" s="228" t="s">
        <v>897</v>
      </c>
      <c r="D310" s="228"/>
      <c r="E310" s="228"/>
      <c r="F310" s="228"/>
      <c r="G310" s="228"/>
      <c r="H310" s="228"/>
      <c r="I310" s="229"/>
      <c r="J310" s="230">
        <f t="shared" si="93"/>
        <v>0</v>
      </c>
      <c r="K310" s="230">
        <f>K311</f>
        <v>0</v>
      </c>
      <c r="L310" s="230">
        <f t="shared" ref="L310:N311" si="105">L311</f>
        <v>0</v>
      </c>
      <c r="M310" s="230">
        <f t="shared" si="105"/>
        <v>0</v>
      </c>
      <c r="N310" s="230">
        <f t="shared" si="105"/>
        <v>0</v>
      </c>
    </row>
    <row r="311" spans="1:14">
      <c r="A311" s="19"/>
      <c r="B311" s="231" t="s">
        <v>270</v>
      </c>
      <c r="C311" s="228" t="s">
        <v>897</v>
      </c>
      <c r="D311" s="231" t="s">
        <v>55</v>
      </c>
      <c r="E311" s="231"/>
      <c r="F311" s="231"/>
      <c r="G311" s="231"/>
      <c r="H311" s="231"/>
      <c r="I311" s="232"/>
      <c r="J311" s="233">
        <f t="shared" si="93"/>
        <v>0</v>
      </c>
      <c r="K311" s="233">
        <f>K312</f>
        <v>0</v>
      </c>
      <c r="L311" s="233">
        <f t="shared" si="105"/>
        <v>0</v>
      </c>
      <c r="M311" s="233">
        <f t="shared" si="105"/>
        <v>0</v>
      </c>
      <c r="N311" s="233">
        <f t="shared" si="105"/>
        <v>0</v>
      </c>
    </row>
    <row r="312" spans="1:14">
      <c r="A312" s="19"/>
      <c r="B312" s="234" t="s">
        <v>270</v>
      </c>
      <c r="C312" s="228" t="s">
        <v>897</v>
      </c>
      <c r="D312" s="234" t="s">
        <v>64</v>
      </c>
      <c r="E312" s="234"/>
      <c r="F312" s="234"/>
      <c r="G312" s="234"/>
      <c r="H312" s="234"/>
      <c r="I312" s="235"/>
      <c r="J312" s="236">
        <f t="shared" si="93"/>
        <v>0</v>
      </c>
      <c r="K312" s="236">
        <f>K313+K314</f>
        <v>0</v>
      </c>
      <c r="L312" s="236">
        <f t="shared" ref="L312" si="106">L313+L314</f>
        <v>0</v>
      </c>
      <c r="M312" s="236">
        <f t="shared" ref="M312" si="107">M313+M314</f>
        <v>0</v>
      </c>
      <c r="N312" s="236">
        <f t="shared" ref="N312" si="108">N313+N314</f>
        <v>0</v>
      </c>
    </row>
    <row r="313" spans="1:14">
      <c r="A313" s="19"/>
      <c r="B313" s="237" t="s">
        <v>270</v>
      </c>
      <c r="C313" s="228" t="s">
        <v>897</v>
      </c>
      <c r="D313" s="237" t="s">
        <v>64</v>
      </c>
      <c r="E313" s="237" t="s">
        <v>77</v>
      </c>
      <c r="F313" s="237"/>
      <c r="G313" s="237" t="s">
        <v>122</v>
      </c>
      <c r="H313" s="237" t="s">
        <v>90</v>
      </c>
      <c r="I313" s="238" t="s">
        <v>91</v>
      </c>
      <c r="J313" s="239">
        <f t="shared" si="93"/>
        <v>0</v>
      </c>
      <c r="K313" s="240"/>
      <c r="L313" s="240"/>
      <c r="M313" s="240"/>
      <c r="N313" s="240"/>
    </row>
    <row r="314" spans="1:14">
      <c r="A314" s="19"/>
      <c r="B314" s="237" t="s">
        <v>270</v>
      </c>
      <c r="C314" s="228" t="s">
        <v>897</v>
      </c>
      <c r="D314" s="237" t="s">
        <v>64</v>
      </c>
      <c r="E314" s="237" t="s">
        <v>77</v>
      </c>
      <c r="F314" s="237"/>
      <c r="G314" s="237" t="s">
        <v>33</v>
      </c>
      <c r="H314" s="237" t="s">
        <v>90</v>
      </c>
      <c r="I314" s="238" t="s">
        <v>91</v>
      </c>
      <c r="J314" s="239">
        <f t="shared" si="93"/>
        <v>0</v>
      </c>
      <c r="K314" s="240"/>
      <c r="L314" s="240"/>
      <c r="M314" s="240"/>
      <c r="N314" s="240"/>
    </row>
    <row r="315" spans="1:14">
      <c r="A315" s="19"/>
      <c r="B315" s="228" t="s">
        <v>270</v>
      </c>
      <c r="C315" s="228" t="s">
        <v>898</v>
      </c>
      <c r="D315" s="228"/>
      <c r="E315" s="228"/>
      <c r="F315" s="228"/>
      <c r="G315" s="228"/>
      <c r="H315" s="228"/>
      <c r="I315" s="229"/>
      <c r="J315" s="230">
        <f t="shared" ref="J315:J319" si="109">K315+L315</f>
        <v>0</v>
      </c>
      <c r="K315" s="230">
        <f>K316</f>
        <v>0</v>
      </c>
      <c r="L315" s="230">
        <f t="shared" ref="L315:N316" si="110">L316</f>
        <v>0</v>
      </c>
      <c r="M315" s="230">
        <f t="shared" si="110"/>
        <v>0</v>
      </c>
      <c r="N315" s="230">
        <f t="shared" si="110"/>
        <v>0</v>
      </c>
    </row>
    <row r="316" spans="1:14">
      <c r="A316" s="19"/>
      <c r="B316" s="231" t="s">
        <v>270</v>
      </c>
      <c r="C316" s="228" t="s">
        <v>898</v>
      </c>
      <c r="D316" s="231" t="s">
        <v>55</v>
      </c>
      <c r="E316" s="231"/>
      <c r="F316" s="231"/>
      <c r="G316" s="231"/>
      <c r="H316" s="231"/>
      <c r="I316" s="232"/>
      <c r="J316" s="233">
        <f t="shared" si="109"/>
        <v>0</v>
      </c>
      <c r="K316" s="233">
        <f>K317</f>
        <v>0</v>
      </c>
      <c r="L316" s="233">
        <f t="shared" si="110"/>
        <v>0</v>
      </c>
      <c r="M316" s="233">
        <f t="shared" si="110"/>
        <v>0</v>
      </c>
      <c r="N316" s="233">
        <f t="shared" si="110"/>
        <v>0</v>
      </c>
    </row>
    <row r="317" spans="1:14">
      <c r="A317" s="19"/>
      <c r="B317" s="234" t="s">
        <v>270</v>
      </c>
      <c r="C317" s="228" t="s">
        <v>898</v>
      </c>
      <c r="D317" s="234" t="s">
        <v>64</v>
      </c>
      <c r="E317" s="234"/>
      <c r="F317" s="234"/>
      <c r="G317" s="234"/>
      <c r="H317" s="234"/>
      <c r="I317" s="235"/>
      <c r="J317" s="236">
        <f t="shared" si="109"/>
        <v>0</v>
      </c>
      <c r="K317" s="236">
        <f>K318+K319</f>
        <v>0</v>
      </c>
      <c r="L317" s="236">
        <f t="shared" ref="L317" si="111">L318+L319</f>
        <v>0</v>
      </c>
      <c r="M317" s="236">
        <f t="shared" ref="M317" si="112">M318+M319</f>
        <v>0</v>
      </c>
      <c r="N317" s="236">
        <f t="shared" ref="N317" si="113">N318+N319</f>
        <v>0</v>
      </c>
    </row>
    <row r="318" spans="1:14">
      <c r="A318" s="19"/>
      <c r="B318" s="237" t="s">
        <v>270</v>
      </c>
      <c r="C318" s="228" t="s">
        <v>898</v>
      </c>
      <c r="D318" s="237" t="s">
        <v>64</v>
      </c>
      <c r="E318" s="237" t="s">
        <v>77</v>
      </c>
      <c r="F318" s="237"/>
      <c r="G318" s="237" t="s">
        <v>122</v>
      </c>
      <c r="H318" s="237" t="s">
        <v>90</v>
      </c>
      <c r="I318" s="238" t="s">
        <v>91</v>
      </c>
      <c r="J318" s="239">
        <f t="shared" si="109"/>
        <v>0</v>
      </c>
      <c r="K318" s="240"/>
      <c r="L318" s="240"/>
      <c r="M318" s="240"/>
      <c r="N318" s="240"/>
    </row>
    <row r="319" spans="1:14">
      <c r="A319" s="19"/>
      <c r="B319" s="237" t="s">
        <v>270</v>
      </c>
      <c r="C319" s="228" t="s">
        <v>898</v>
      </c>
      <c r="D319" s="237" t="s">
        <v>64</v>
      </c>
      <c r="E319" s="237" t="s">
        <v>77</v>
      </c>
      <c r="F319" s="237"/>
      <c r="G319" s="237" t="s">
        <v>33</v>
      </c>
      <c r="H319" s="237" t="s">
        <v>90</v>
      </c>
      <c r="I319" s="238" t="s">
        <v>91</v>
      </c>
      <c r="J319" s="239">
        <f t="shared" si="109"/>
        <v>0</v>
      </c>
      <c r="K319" s="240"/>
      <c r="L319" s="240"/>
      <c r="M319" s="240"/>
      <c r="N319" s="240"/>
    </row>
    <row r="320" spans="1:14">
      <c r="A320" s="22" t="s">
        <v>26</v>
      </c>
      <c r="B320" s="23" t="s">
        <v>270</v>
      </c>
      <c r="C320" s="23" t="s">
        <v>271</v>
      </c>
      <c r="D320" s="23"/>
      <c r="E320" s="23"/>
      <c r="F320" s="23"/>
      <c r="G320" s="23"/>
      <c r="H320" s="23"/>
      <c r="I320" s="24"/>
      <c r="J320" s="5">
        <f t="shared" si="93"/>
        <v>0</v>
      </c>
      <c r="K320" s="5">
        <f>K321</f>
        <v>0</v>
      </c>
      <c r="L320" s="5">
        <f t="shared" ref="L320:N321" si="114">L321</f>
        <v>0</v>
      </c>
      <c r="M320" s="5">
        <f t="shared" si="114"/>
        <v>0</v>
      </c>
      <c r="N320" s="5">
        <f t="shared" si="114"/>
        <v>0</v>
      </c>
    </row>
    <row r="321" spans="1:14">
      <c r="A321" s="25" t="s">
        <v>26</v>
      </c>
      <c r="B321" s="26" t="s">
        <v>270</v>
      </c>
      <c r="C321" s="26" t="s">
        <v>271</v>
      </c>
      <c r="D321" s="26" t="s">
        <v>55</v>
      </c>
      <c r="E321" s="26"/>
      <c r="F321" s="26"/>
      <c r="G321" s="26"/>
      <c r="H321" s="26"/>
      <c r="I321" s="27"/>
      <c r="J321" s="6">
        <f t="shared" si="93"/>
        <v>0</v>
      </c>
      <c r="K321" s="6">
        <f>K322</f>
        <v>0</v>
      </c>
      <c r="L321" s="6">
        <f t="shared" si="114"/>
        <v>0</v>
      </c>
      <c r="M321" s="6">
        <f t="shared" si="114"/>
        <v>0</v>
      </c>
      <c r="N321" s="6">
        <f t="shared" si="114"/>
        <v>0</v>
      </c>
    </row>
    <row r="322" spans="1:14">
      <c r="A322" s="28" t="s">
        <v>26</v>
      </c>
      <c r="B322" s="29" t="s">
        <v>270</v>
      </c>
      <c r="C322" s="29" t="s">
        <v>271</v>
      </c>
      <c r="D322" s="29" t="s">
        <v>64</v>
      </c>
      <c r="E322" s="29"/>
      <c r="F322" s="29"/>
      <c r="G322" s="29"/>
      <c r="H322" s="29"/>
      <c r="I322" s="30"/>
      <c r="J322" s="7">
        <f t="shared" si="93"/>
        <v>0</v>
      </c>
      <c r="K322" s="7">
        <f>SUM(K323:K325)</f>
        <v>0</v>
      </c>
      <c r="L322" s="7">
        <f t="shared" ref="L322:N322" si="115">SUM(L323:L325)</f>
        <v>0</v>
      </c>
      <c r="M322" s="7">
        <f t="shared" si="115"/>
        <v>0</v>
      </c>
      <c r="N322" s="7">
        <f t="shared" si="115"/>
        <v>0</v>
      </c>
    </row>
    <row r="323" spans="1:14" ht="25.5" outlineLevel="1">
      <c r="A323" s="31" t="s">
        <v>26</v>
      </c>
      <c r="B323" s="32" t="s">
        <v>270</v>
      </c>
      <c r="C323" s="32" t="s">
        <v>271</v>
      </c>
      <c r="D323" s="32" t="s">
        <v>64</v>
      </c>
      <c r="E323" s="32" t="s">
        <v>48</v>
      </c>
      <c r="F323" s="32"/>
      <c r="G323" s="32" t="s">
        <v>122</v>
      </c>
      <c r="H323" s="32" t="s">
        <v>272</v>
      </c>
      <c r="I323" s="33" t="s">
        <v>273</v>
      </c>
      <c r="J323" s="8">
        <f t="shared" si="93"/>
        <v>0</v>
      </c>
      <c r="K323" s="34"/>
      <c r="L323" s="34"/>
      <c r="M323" s="34"/>
      <c r="N323" s="34"/>
    </row>
    <row r="324" spans="1:14" ht="38.25" outlineLevel="1">
      <c r="A324" s="31" t="s">
        <v>26</v>
      </c>
      <c r="B324" s="32" t="s">
        <v>270</v>
      </c>
      <c r="C324" s="32" t="s">
        <v>271</v>
      </c>
      <c r="D324" s="32" t="s">
        <v>64</v>
      </c>
      <c r="E324" s="32" t="s">
        <v>48</v>
      </c>
      <c r="F324" s="32"/>
      <c r="G324" s="32" t="s">
        <v>122</v>
      </c>
      <c r="H324" s="32" t="s">
        <v>274</v>
      </c>
      <c r="I324" s="33" t="s">
        <v>275</v>
      </c>
      <c r="J324" s="8">
        <f t="shared" si="93"/>
        <v>0</v>
      </c>
      <c r="K324" s="34"/>
      <c r="L324" s="34"/>
      <c r="M324" s="34"/>
      <c r="N324" s="34"/>
    </row>
    <row r="325" spans="1:14" outlineLevel="1">
      <c r="A325" s="31" t="s">
        <v>26</v>
      </c>
      <c r="B325" s="32" t="s">
        <v>270</v>
      </c>
      <c r="C325" s="32" t="s">
        <v>271</v>
      </c>
      <c r="D325" s="32" t="s">
        <v>64</v>
      </c>
      <c r="E325" s="32" t="s">
        <v>117</v>
      </c>
      <c r="F325" s="32"/>
      <c r="G325" s="32" t="s">
        <v>122</v>
      </c>
      <c r="H325" s="32" t="s">
        <v>120</v>
      </c>
      <c r="I325" s="33" t="s">
        <v>121</v>
      </c>
      <c r="J325" s="8">
        <f t="shared" si="93"/>
        <v>0</v>
      </c>
      <c r="K325" s="34"/>
      <c r="L325" s="34"/>
      <c r="M325" s="34"/>
      <c r="N325" s="34"/>
    </row>
    <row r="326" spans="1:14">
      <c r="A326" s="22" t="s">
        <v>26</v>
      </c>
      <c r="B326" s="23" t="s">
        <v>270</v>
      </c>
      <c r="C326" s="23" t="s">
        <v>276</v>
      </c>
      <c r="D326" s="23"/>
      <c r="E326" s="23"/>
      <c r="F326" s="23"/>
      <c r="G326" s="23"/>
      <c r="H326" s="23"/>
      <c r="I326" s="24"/>
      <c r="J326" s="5">
        <f t="shared" si="93"/>
        <v>599321</v>
      </c>
      <c r="K326" s="5">
        <f>K327</f>
        <v>101801</v>
      </c>
      <c r="L326" s="5">
        <f t="shared" ref="L326:N327" si="116">L327</f>
        <v>497520</v>
      </c>
      <c r="M326" s="5">
        <f t="shared" si="116"/>
        <v>497520</v>
      </c>
      <c r="N326" s="5">
        <f t="shared" si="116"/>
        <v>497520</v>
      </c>
    </row>
    <row r="327" spans="1:14">
      <c r="A327" s="25" t="s">
        <v>26</v>
      </c>
      <c r="B327" s="26" t="s">
        <v>270</v>
      </c>
      <c r="C327" s="26" t="s">
        <v>276</v>
      </c>
      <c r="D327" s="26" t="s">
        <v>55</v>
      </c>
      <c r="E327" s="26"/>
      <c r="F327" s="26"/>
      <c r="G327" s="26"/>
      <c r="H327" s="26"/>
      <c r="I327" s="27"/>
      <c r="J327" s="6">
        <f t="shared" si="93"/>
        <v>599321</v>
      </c>
      <c r="K327" s="6">
        <f>K328</f>
        <v>101801</v>
      </c>
      <c r="L327" s="6">
        <f t="shared" si="116"/>
        <v>497520</v>
      </c>
      <c r="M327" s="6">
        <f t="shared" si="116"/>
        <v>497520</v>
      </c>
      <c r="N327" s="6">
        <f t="shared" si="116"/>
        <v>497520</v>
      </c>
    </row>
    <row r="328" spans="1:14">
      <c r="A328" s="28" t="s">
        <v>26</v>
      </c>
      <c r="B328" s="29" t="s">
        <v>270</v>
      </c>
      <c r="C328" s="29" t="s">
        <v>276</v>
      </c>
      <c r="D328" s="29" t="s">
        <v>64</v>
      </c>
      <c r="E328" s="29"/>
      <c r="F328" s="29"/>
      <c r="G328" s="29"/>
      <c r="H328" s="29"/>
      <c r="I328" s="30"/>
      <c r="J328" s="7">
        <f t="shared" si="93"/>
        <v>599321</v>
      </c>
      <c r="K328" s="7">
        <f>K331+K329+K330</f>
        <v>101801</v>
      </c>
      <c r="L328" s="7">
        <f t="shared" ref="L328:N328" si="117">L331+L329+L330</f>
        <v>497520</v>
      </c>
      <c r="M328" s="7">
        <f t="shared" si="117"/>
        <v>497520</v>
      </c>
      <c r="N328" s="7">
        <f t="shared" si="117"/>
        <v>497520</v>
      </c>
    </row>
    <row r="329" spans="1:14">
      <c r="A329" s="28"/>
      <c r="B329" s="258" t="s">
        <v>270</v>
      </c>
      <c r="C329" s="258" t="s">
        <v>276</v>
      </c>
      <c r="D329" s="258" t="s">
        <v>64</v>
      </c>
      <c r="E329" s="258" t="s">
        <v>77</v>
      </c>
      <c r="F329" s="258"/>
      <c r="G329" s="258" t="s">
        <v>122</v>
      </c>
      <c r="H329" s="258" t="s">
        <v>90</v>
      </c>
      <c r="I329" s="259" t="s">
        <v>91</v>
      </c>
      <c r="J329" s="260">
        <f t="shared" si="93"/>
        <v>497520</v>
      </c>
      <c r="K329" s="261"/>
      <c r="L329" s="261">
        <v>497520</v>
      </c>
      <c r="M329" s="261">
        <v>497520</v>
      </c>
      <c r="N329" s="261">
        <v>497520</v>
      </c>
    </row>
    <row r="330" spans="1:14">
      <c r="A330" s="28"/>
      <c r="B330" s="258" t="s">
        <v>270</v>
      </c>
      <c r="C330" s="258" t="s">
        <v>276</v>
      </c>
      <c r="D330" s="258" t="s">
        <v>64</v>
      </c>
      <c r="E330" s="258" t="s">
        <v>77</v>
      </c>
      <c r="F330" s="258"/>
      <c r="G330" s="258" t="s">
        <v>33</v>
      </c>
      <c r="H330" s="258" t="s">
        <v>90</v>
      </c>
      <c r="I330" s="259" t="s">
        <v>91</v>
      </c>
      <c r="J330" s="260">
        <f t="shared" si="93"/>
        <v>101801</v>
      </c>
      <c r="K330" s="261">
        <f>54080+47721</f>
        <v>101801</v>
      </c>
      <c r="L330" s="261"/>
      <c r="M330" s="261"/>
      <c r="N330" s="261"/>
    </row>
    <row r="331" spans="1:14" outlineLevel="1">
      <c r="A331" s="31" t="s">
        <v>26</v>
      </c>
      <c r="B331" s="32" t="s">
        <v>270</v>
      </c>
      <c r="C331" s="32" t="s">
        <v>276</v>
      </c>
      <c r="D331" s="32" t="s">
        <v>64</v>
      </c>
      <c r="E331" s="32" t="s">
        <v>128</v>
      </c>
      <c r="F331" s="32"/>
      <c r="G331" s="32" t="s">
        <v>122</v>
      </c>
      <c r="H331" s="32" t="s">
        <v>137</v>
      </c>
      <c r="I331" s="33" t="s">
        <v>138</v>
      </c>
      <c r="J331" s="8">
        <f t="shared" si="93"/>
        <v>0</v>
      </c>
      <c r="K331" s="34"/>
      <c r="L331" s="34"/>
      <c r="M331" s="34"/>
      <c r="N331" s="34"/>
    </row>
    <row r="332" spans="1:14">
      <c r="A332" s="22" t="s">
        <v>26</v>
      </c>
      <c r="B332" s="23" t="s">
        <v>270</v>
      </c>
      <c r="C332" s="23" t="s">
        <v>277</v>
      </c>
      <c r="D332" s="23"/>
      <c r="E332" s="23"/>
      <c r="F332" s="23"/>
      <c r="G332" s="23"/>
      <c r="H332" s="23"/>
      <c r="I332" s="24"/>
      <c r="J332" s="5">
        <f t="shared" si="93"/>
        <v>0</v>
      </c>
      <c r="K332" s="5">
        <f>K333</f>
        <v>0</v>
      </c>
      <c r="L332" s="5">
        <f t="shared" ref="L332:N333" si="118">L333</f>
        <v>0</v>
      </c>
      <c r="M332" s="5">
        <f t="shared" si="118"/>
        <v>0</v>
      </c>
      <c r="N332" s="5">
        <f t="shared" si="118"/>
        <v>0</v>
      </c>
    </row>
    <row r="333" spans="1:14">
      <c r="A333" s="25" t="s">
        <v>26</v>
      </c>
      <c r="B333" s="26" t="s">
        <v>270</v>
      </c>
      <c r="C333" s="26" t="s">
        <v>277</v>
      </c>
      <c r="D333" s="26" t="s">
        <v>55</v>
      </c>
      <c r="E333" s="26"/>
      <c r="F333" s="26"/>
      <c r="G333" s="26"/>
      <c r="H333" s="26"/>
      <c r="I333" s="27"/>
      <c r="J333" s="6">
        <f t="shared" si="93"/>
        <v>0</v>
      </c>
      <c r="K333" s="6">
        <f>K334</f>
        <v>0</v>
      </c>
      <c r="L333" s="6">
        <f t="shared" si="118"/>
        <v>0</v>
      </c>
      <c r="M333" s="6">
        <f t="shared" si="118"/>
        <v>0</v>
      </c>
      <c r="N333" s="6">
        <f t="shared" si="118"/>
        <v>0</v>
      </c>
    </row>
    <row r="334" spans="1:14">
      <c r="A334" s="28" t="s">
        <v>26</v>
      </c>
      <c r="B334" s="29" t="s">
        <v>270</v>
      </c>
      <c r="C334" s="29" t="s">
        <v>277</v>
      </c>
      <c r="D334" s="29" t="s">
        <v>64</v>
      </c>
      <c r="E334" s="29"/>
      <c r="F334" s="29"/>
      <c r="G334" s="29"/>
      <c r="H334" s="29"/>
      <c r="I334" s="30"/>
      <c r="J334" s="7">
        <f t="shared" si="93"/>
        <v>0</v>
      </c>
      <c r="K334" s="7">
        <f>SUM(K335:K336)</f>
        <v>0</v>
      </c>
      <c r="L334" s="7">
        <f t="shared" ref="L334:N334" si="119">SUM(L335:L336)</f>
        <v>0</v>
      </c>
      <c r="M334" s="7">
        <f t="shared" si="119"/>
        <v>0</v>
      </c>
      <c r="N334" s="7">
        <f t="shared" si="119"/>
        <v>0</v>
      </c>
    </row>
    <row r="335" spans="1:14" outlineLevel="1">
      <c r="A335" s="31" t="s">
        <v>26</v>
      </c>
      <c r="B335" s="32" t="s">
        <v>270</v>
      </c>
      <c r="C335" s="32" t="s">
        <v>277</v>
      </c>
      <c r="D335" s="32" t="s">
        <v>64</v>
      </c>
      <c r="E335" s="32" t="s">
        <v>77</v>
      </c>
      <c r="F335" s="32"/>
      <c r="G335" s="32" t="s">
        <v>33</v>
      </c>
      <c r="H335" s="32" t="s">
        <v>90</v>
      </c>
      <c r="I335" s="33" t="s">
        <v>91</v>
      </c>
      <c r="J335" s="8">
        <f t="shared" si="93"/>
        <v>0</v>
      </c>
      <c r="K335" s="34"/>
      <c r="L335" s="34"/>
      <c r="M335" s="34"/>
      <c r="N335" s="34"/>
    </row>
    <row r="336" spans="1:14" outlineLevel="1">
      <c r="A336" s="31" t="s">
        <v>26</v>
      </c>
      <c r="B336" s="32" t="s">
        <v>270</v>
      </c>
      <c r="C336" s="32" t="s">
        <v>277</v>
      </c>
      <c r="D336" s="32" t="s">
        <v>64</v>
      </c>
      <c r="E336" s="32" t="s">
        <v>48</v>
      </c>
      <c r="F336" s="32"/>
      <c r="G336" s="32" t="s">
        <v>33</v>
      </c>
      <c r="H336" s="32" t="s">
        <v>107</v>
      </c>
      <c r="I336" s="33" t="s">
        <v>108</v>
      </c>
      <c r="J336" s="8">
        <f t="shared" si="93"/>
        <v>0</v>
      </c>
      <c r="K336" s="34"/>
      <c r="L336" s="34"/>
      <c r="M336" s="34"/>
      <c r="N336" s="34"/>
    </row>
    <row r="337" spans="1:14">
      <c r="A337" s="22" t="s">
        <v>26</v>
      </c>
      <c r="B337" s="23" t="s">
        <v>270</v>
      </c>
      <c r="C337" s="23" t="s">
        <v>278</v>
      </c>
      <c r="D337" s="23"/>
      <c r="E337" s="23"/>
      <c r="F337" s="23"/>
      <c r="G337" s="23"/>
      <c r="H337" s="23"/>
      <c r="I337" s="24"/>
      <c r="J337" s="5">
        <f t="shared" si="93"/>
        <v>0</v>
      </c>
      <c r="K337" s="5">
        <f>K338+K345</f>
        <v>0</v>
      </c>
      <c r="L337" s="5">
        <f t="shared" ref="L337:N337" si="120">L338+L345</f>
        <v>0</v>
      </c>
      <c r="M337" s="5">
        <f t="shared" si="120"/>
        <v>0</v>
      </c>
      <c r="N337" s="5">
        <f t="shared" si="120"/>
        <v>0</v>
      </c>
    </row>
    <row r="338" spans="1:14">
      <c r="A338" s="25" t="s">
        <v>26</v>
      </c>
      <c r="B338" s="26" t="s">
        <v>270</v>
      </c>
      <c r="C338" s="26" t="s">
        <v>278</v>
      </c>
      <c r="D338" s="26" t="s">
        <v>55</v>
      </c>
      <c r="E338" s="26"/>
      <c r="F338" s="26"/>
      <c r="G338" s="26"/>
      <c r="H338" s="26"/>
      <c r="I338" s="27"/>
      <c r="J338" s="6">
        <f t="shared" si="93"/>
        <v>0</v>
      </c>
      <c r="K338" s="6">
        <f>K339</f>
        <v>0</v>
      </c>
      <c r="L338" s="6">
        <f t="shared" ref="L338:N338" si="121">L339</f>
        <v>0</v>
      </c>
      <c r="M338" s="6">
        <f t="shared" si="121"/>
        <v>0</v>
      </c>
      <c r="N338" s="6">
        <f t="shared" si="121"/>
        <v>0</v>
      </c>
    </row>
    <row r="339" spans="1:14">
      <c r="A339" s="28" t="s">
        <v>26</v>
      </c>
      <c r="B339" s="29" t="s">
        <v>270</v>
      </c>
      <c r="C339" s="29" t="s">
        <v>278</v>
      </c>
      <c r="D339" s="29" t="s">
        <v>64</v>
      </c>
      <c r="E339" s="29"/>
      <c r="F339" s="29"/>
      <c r="G339" s="29"/>
      <c r="H339" s="29"/>
      <c r="I339" s="30"/>
      <c r="J339" s="7">
        <f t="shared" si="93"/>
        <v>0</v>
      </c>
      <c r="K339" s="7">
        <f>SUM(K340:K344)</f>
        <v>0</v>
      </c>
      <c r="L339" s="7">
        <f t="shared" ref="L339:N339" si="122">SUM(L340:L344)</f>
        <v>0</v>
      </c>
      <c r="M339" s="7">
        <f t="shared" si="122"/>
        <v>0</v>
      </c>
      <c r="N339" s="7">
        <f t="shared" si="122"/>
        <v>0</v>
      </c>
    </row>
    <row r="340" spans="1:14" outlineLevel="1">
      <c r="A340" s="31" t="s">
        <v>26</v>
      </c>
      <c r="B340" s="32" t="s">
        <v>270</v>
      </c>
      <c r="C340" s="32" t="s">
        <v>278</v>
      </c>
      <c r="D340" s="32" t="s">
        <v>64</v>
      </c>
      <c r="E340" s="32" t="s">
        <v>67</v>
      </c>
      <c r="F340" s="32"/>
      <c r="G340" s="32" t="s">
        <v>33</v>
      </c>
      <c r="H340" s="32" t="s">
        <v>68</v>
      </c>
      <c r="I340" s="33" t="s">
        <v>69</v>
      </c>
      <c r="J340" s="8">
        <f t="shared" si="93"/>
        <v>0</v>
      </c>
      <c r="K340" s="34"/>
      <c r="L340" s="34"/>
      <c r="M340" s="34"/>
      <c r="N340" s="34"/>
    </row>
    <row r="341" spans="1:14" ht="25.5" outlineLevel="1">
      <c r="A341" s="31" t="s">
        <v>26</v>
      </c>
      <c r="B341" s="32" t="s">
        <v>270</v>
      </c>
      <c r="C341" s="32" t="s">
        <v>278</v>
      </c>
      <c r="D341" s="32" t="s">
        <v>64</v>
      </c>
      <c r="E341" s="32" t="s">
        <v>212</v>
      </c>
      <c r="F341" s="32"/>
      <c r="G341" s="32" t="s">
        <v>33</v>
      </c>
      <c r="H341" s="32" t="s">
        <v>213</v>
      </c>
      <c r="I341" s="33" t="s">
        <v>214</v>
      </c>
      <c r="J341" s="8">
        <f t="shared" si="93"/>
        <v>0</v>
      </c>
      <c r="K341" s="34"/>
      <c r="L341" s="34"/>
      <c r="M341" s="34"/>
      <c r="N341" s="34"/>
    </row>
    <row r="342" spans="1:14" ht="25.5" outlineLevel="1">
      <c r="A342" s="31" t="s">
        <v>26</v>
      </c>
      <c r="B342" s="32" t="s">
        <v>270</v>
      </c>
      <c r="C342" s="32" t="s">
        <v>278</v>
      </c>
      <c r="D342" s="32" t="s">
        <v>64</v>
      </c>
      <c r="E342" s="32" t="s">
        <v>77</v>
      </c>
      <c r="F342" s="32"/>
      <c r="G342" s="32" t="s">
        <v>33</v>
      </c>
      <c r="H342" s="32" t="s">
        <v>279</v>
      </c>
      <c r="I342" s="33" t="s">
        <v>280</v>
      </c>
      <c r="J342" s="8">
        <f t="shared" si="93"/>
        <v>0</v>
      </c>
      <c r="K342" s="34"/>
      <c r="L342" s="34"/>
      <c r="M342" s="34"/>
      <c r="N342" s="34"/>
    </row>
    <row r="343" spans="1:14" outlineLevel="1">
      <c r="A343" s="31" t="s">
        <v>26</v>
      </c>
      <c r="B343" s="32" t="s">
        <v>270</v>
      </c>
      <c r="C343" s="32" t="s">
        <v>278</v>
      </c>
      <c r="D343" s="32" t="s">
        <v>64</v>
      </c>
      <c r="E343" s="32" t="s">
        <v>128</v>
      </c>
      <c r="F343" s="32"/>
      <c r="G343" s="32" t="s">
        <v>33</v>
      </c>
      <c r="H343" s="32" t="s">
        <v>281</v>
      </c>
      <c r="I343" s="33" t="s">
        <v>282</v>
      </c>
      <c r="J343" s="8">
        <f t="shared" si="93"/>
        <v>0</v>
      </c>
      <c r="K343" s="34"/>
      <c r="L343" s="34"/>
      <c r="M343" s="34"/>
      <c r="N343" s="34"/>
    </row>
    <row r="344" spans="1:14" outlineLevel="1">
      <c r="A344" s="31" t="s">
        <v>26</v>
      </c>
      <c r="B344" s="32" t="s">
        <v>270</v>
      </c>
      <c r="C344" s="32" t="s">
        <v>278</v>
      </c>
      <c r="D344" s="32" t="s">
        <v>64</v>
      </c>
      <c r="E344" s="32" t="s">
        <v>128</v>
      </c>
      <c r="F344" s="32"/>
      <c r="G344" s="32" t="s">
        <v>33</v>
      </c>
      <c r="H344" s="32" t="s">
        <v>137</v>
      </c>
      <c r="I344" s="33" t="s">
        <v>138</v>
      </c>
      <c r="J344" s="8">
        <f t="shared" si="93"/>
        <v>0</v>
      </c>
      <c r="K344" s="34"/>
      <c r="L344" s="34"/>
      <c r="M344" s="34"/>
      <c r="N344" s="34"/>
    </row>
    <row r="345" spans="1:14">
      <c r="A345" s="25" t="s">
        <v>26</v>
      </c>
      <c r="B345" s="26" t="s">
        <v>270</v>
      </c>
      <c r="C345" s="26" t="s">
        <v>278</v>
      </c>
      <c r="D345" s="26" t="s">
        <v>152</v>
      </c>
      <c r="E345" s="26"/>
      <c r="F345" s="26"/>
      <c r="G345" s="26"/>
      <c r="H345" s="26"/>
      <c r="I345" s="27"/>
      <c r="J345" s="6">
        <f t="shared" si="93"/>
        <v>0</v>
      </c>
      <c r="K345" s="6">
        <f>K346</f>
        <v>0</v>
      </c>
      <c r="L345" s="6">
        <f t="shared" ref="L345:N345" si="123">L346</f>
        <v>0</v>
      </c>
      <c r="M345" s="6">
        <f t="shared" si="123"/>
        <v>0</v>
      </c>
      <c r="N345" s="6">
        <f t="shared" si="123"/>
        <v>0</v>
      </c>
    </row>
    <row r="346" spans="1:14">
      <c r="A346" s="28" t="s">
        <v>26</v>
      </c>
      <c r="B346" s="29" t="s">
        <v>270</v>
      </c>
      <c r="C346" s="29" t="s">
        <v>278</v>
      </c>
      <c r="D346" s="29" t="s">
        <v>159</v>
      </c>
      <c r="E346" s="29"/>
      <c r="F346" s="29"/>
      <c r="G346" s="29"/>
      <c r="H346" s="29"/>
      <c r="I346" s="30"/>
      <c r="J346" s="7">
        <f t="shared" si="93"/>
        <v>0</v>
      </c>
      <c r="K346" s="7">
        <f>SUM(K347:K348)</f>
        <v>0</v>
      </c>
      <c r="L346" s="7">
        <f t="shared" ref="L346:N346" si="124">SUM(L347:L348)</f>
        <v>0</v>
      </c>
      <c r="M346" s="7">
        <f t="shared" si="124"/>
        <v>0</v>
      </c>
      <c r="N346" s="7">
        <f t="shared" si="124"/>
        <v>0</v>
      </c>
    </row>
    <row r="347" spans="1:14" ht="25.5" outlineLevel="1">
      <c r="A347" s="31" t="s">
        <v>26</v>
      </c>
      <c r="B347" s="32" t="s">
        <v>270</v>
      </c>
      <c r="C347" s="32" t="s">
        <v>278</v>
      </c>
      <c r="D347" s="32" t="s">
        <v>159</v>
      </c>
      <c r="E347" s="32" t="s">
        <v>162</v>
      </c>
      <c r="F347" s="32"/>
      <c r="G347" s="32" t="s">
        <v>33</v>
      </c>
      <c r="H347" s="32" t="s">
        <v>165</v>
      </c>
      <c r="I347" s="33" t="s">
        <v>166</v>
      </c>
      <c r="J347" s="8">
        <f t="shared" si="93"/>
        <v>0</v>
      </c>
      <c r="K347" s="34"/>
      <c r="L347" s="34"/>
      <c r="M347" s="34"/>
      <c r="N347" s="34"/>
    </row>
    <row r="348" spans="1:14" outlineLevel="1">
      <c r="A348" s="31" t="s">
        <v>26</v>
      </c>
      <c r="B348" s="32" t="s">
        <v>270</v>
      </c>
      <c r="C348" s="32" t="s">
        <v>278</v>
      </c>
      <c r="D348" s="32" t="s">
        <v>159</v>
      </c>
      <c r="E348" s="32" t="s">
        <v>283</v>
      </c>
      <c r="F348" s="32"/>
      <c r="G348" s="32" t="s">
        <v>33</v>
      </c>
      <c r="H348" s="32" t="s">
        <v>284</v>
      </c>
      <c r="I348" s="33" t="s">
        <v>285</v>
      </c>
      <c r="J348" s="8">
        <f t="shared" ref="J348:J418" si="125">K348+L348</f>
        <v>0</v>
      </c>
      <c r="K348" s="34"/>
      <c r="L348" s="34"/>
      <c r="M348" s="34"/>
      <c r="N348" s="34"/>
    </row>
    <row r="349" spans="1:14">
      <c r="A349" s="22" t="s">
        <v>26</v>
      </c>
      <c r="B349" s="23" t="s">
        <v>270</v>
      </c>
      <c r="C349" s="23" t="s">
        <v>286</v>
      </c>
      <c r="D349" s="23"/>
      <c r="E349" s="23"/>
      <c r="F349" s="23"/>
      <c r="G349" s="23"/>
      <c r="H349" s="23"/>
      <c r="I349" s="24"/>
      <c r="J349" s="5">
        <f t="shared" si="125"/>
        <v>0</v>
      </c>
      <c r="K349" s="5">
        <f>K350+K357</f>
        <v>0</v>
      </c>
      <c r="L349" s="5">
        <f t="shared" ref="L349:N349" si="126">L350+L357</f>
        <v>0</v>
      </c>
      <c r="M349" s="5">
        <f t="shared" si="126"/>
        <v>0</v>
      </c>
      <c r="N349" s="5">
        <f t="shared" si="126"/>
        <v>0</v>
      </c>
    </row>
    <row r="350" spans="1:14">
      <c r="A350" s="25" t="s">
        <v>26</v>
      </c>
      <c r="B350" s="26" t="s">
        <v>270</v>
      </c>
      <c r="C350" s="26" t="s">
        <v>286</v>
      </c>
      <c r="D350" s="26" t="s">
        <v>55</v>
      </c>
      <c r="E350" s="26"/>
      <c r="F350" s="26"/>
      <c r="G350" s="26"/>
      <c r="H350" s="26"/>
      <c r="I350" s="27"/>
      <c r="J350" s="6">
        <f t="shared" si="125"/>
        <v>0</v>
      </c>
      <c r="K350" s="6">
        <f>K351</f>
        <v>0</v>
      </c>
      <c r="L350" s="6">
        <f t="shared" ref="L350:N350" si="127">L351</f>
        <v>0</v>
      </c>
      <c r="M350" s="6">
        <f t="shared" si="127"/>
        <v>0</v>
      </c>
      <c r="N350" s="6">
        <f t="shared" si="127"/>
        <v>0</v>
      </c>
    </row>
    <row r="351" spans="1:14">
      <c r="A351" s="28" t="s">
        <v>26</v>
      </c>
      <c r="B351" s="29" t="s">
        <v>270</v>
      </c>
      <c r="C351" s="29" t="s">
        <v>286</v>
      </c>
      <c r="D351" s="29" t="s">
        <v>64</v>
      </c>
      <c r="E351" s="29"/>
      <c r="F351" s="29"/>
      <c r="G351" s="29"/>
      <c r="H351" s="29"/>
      <c r="I351" s="30"/>
      <c r="J351" s="7">
        <f t="shared" si="125"/>
        <v>0</v>
      </c>
      <c r="K351" s="7">
        <f>SUM(K352:K356)</f>
        <v>0</v>
      </c>
      <c r="L351" s="7">
        <f t="shared" ref="L351:N351" si="128">SUM(L352:L356)</f>
        <v>0</v>
      </c>
      <c r="M351" s="7">
        <f t="shared" si="128"/>
        <v>0</v>
      </c>
      <c r="N351" s="7">
        <f t="shared" si="128"/>
        <v>0</v>
      </c>
    </row>
    <row r="352" spans="1:14" outlineLevel="1">
      <c r="A352" s="31" t="s">
        <v>26</v>
      </c>
      <c r="B352" s="32" t="s">
        <v>270</v>
      </c>
      <c r="C352" s="32" t="s">
        <v>286</v>
      </c>
      <c r="D352" s="32" t="s">
        <v>64</v>
      </c>
      <c r="E352" s="32" t="s">
        <v>77</v>
      </c>
      <c r="F352" s="32"/>
      <c r="G352" s="32" t="s">
        <v>33</v>
      </c>
      <c r="H352" s="32" t="s">
        <v>234</v>
      </c>
      <c r="I352" s="33" t="s">
        <v>235</v>
      </c>
      <c r="J352" s="8">
        <f t="shared" si="125"/>
        <v>0</v>
      </c>
      <c r="K352" s="34"/>
      <c r="L352" s="34"/>
      <c r="M352" s="34"/>
      <c r="N352" s="34"/>
    </row>
    <row r="353" spans="1:14" outlineLevel="1">
      <c r="A353" s="31" t="s">
        <v>26</v>
      </c>
      <c r="B353" s="32" t="s">
        <v>270</v>
      </c>
      <c r="C353" s="32" t="s">
        <v>286</v>
      </c>
      <c r="D353" s="32" t="s">
        <v>64</v>
      </c>
      <c r="E353" s="32" t="s">
        <v>48</v>
      </c>
      <c r="F353" s="32"/>
      <c r="G353" s="32" t="s">
        <v>33</v>
      </c>
      <c r="H353" s="32" t="s">
        <v>107</v>
      </c>
      <c r="I353" s="33" t="s">
        <v>108</v>
      </c>
      <c r="J353" s="8">
        <f t="shared" si="125"/>
        <v>0</v>
      </c>
      <c r="K353" s="34"/>
      <c r="L353" s="34"/>
      <c r="M353" s="34"/>
      <c r="N353" s="34"/>
    </row>
    <row r="354" spans="1:14" ht="25.5" outlineLevel="1">
      <c r="A354" s="31" t="s">
        <v>26</v>
      </c>
      <c r="B354" s="32" t="s">
        <v>270</v>
      </c>
      <c r="C354" s="32" t="s">
        <v>286</v>
      </c>
      <c r="D354" s="32" t="s">
        <v>64</v>
      </c>
      <c r="E354" s="32" t="s">
        <v>117</v>
      </c>
      <c r="F354" s="32"/>
      <c r="G354" s="32" t="s">
        <v>33</v>
      </c>
      <c r="H354" s="32" t="s">
        <v>260</v>
      </c>
      <c r="I354" s="33" t="s">
        <v>261</v>
      </c>
      <c r="J354" s="8">
        <f t="shared" si="125"/>
        <v>0</v>
      </c>
      <c r="K354" s="34"/>
      <c r="L354" s="34"/>
      <c r="M354" s="34"/>
      <c r="N354" s="34"/>
    </row>
    <row r="355" spans="1:14" outlineLevel="1">
      <c r="A355" s="31" t="s">
        <v>26</v>
      </c>
      <c r="B355" s="32" t="s">
        <v>270</v>
      </c>
      <c r="C355" s="32" t="s">
        <v>286</v>
      </c>
      <c r="D355" s="32" t="s">
        <v>64</v>
      </c>
      <c r="E355" s="32" t="s">
        <v>128</v>
      </c>
      <c r="F355" s="32"/>
      <c r="G355" s="32" t="s">
        <v>33</v>
      </c>
      <c r="H355" s="32" t="s">
        <v>287</v>
      </c>
      <c r="I355" s="33" t="s">
        <v>288</v>
      </c>
      <c r="J355" s="8">
        <f t="shared" si="125"/>
        <v>0</v>
      </c>
      <c r="K355" s="34"/>
      <c r="L355" s="34"/>
      <c r="M355" s="34"/>
      <c r="N355" s="34"/>
    </row>
    <row r="356" spans="1:14" outlineLevel="1">
      <c r="A356" s="31" t="s">
        <v>26</v>
      </c>
      <c r="B356" s="32" t="s">
        <v>270</v>
      </c>
      <c r="C356" s="32" t="s">
        <v>286</v>
      </c>
      <c r="D356" s="32" t="s">
        <v>64</v>
      </c>
      <c r="E356" s="32" t="s">
        <v>128</v>
      </c>
      <c r="F356" s="32"/>
      <c r="G356" s="32" t="s">
        <v>33</v>
      </c>
      <c r="H356" s="32" t="s">
        <v>137</v>
      </c>
      <c r="I356" s="33" t="s">
        <v>138</v>
      </c>
      <c r="J356" s="8">
        <f t="shared" si="125"/>
        <v>0</v>
      </c>
      <c r="K356" s="34"/>
      <c r="L356" s="34"/>
      <c r="M356" s="34"/>
      <c r="N356" s="34"/>
    </row>
    <row r="357" spans="1:14" outlineLevel="1">
      <c r="A357" s="31"/>
      <c r="B357" s="262" t="s">
        <v>270</v>
      </c>
      <c r="C357" s="262" t="s">
        <v>286</v>
      </c>
      <c r="D357" s="262" t="s">
        <v>217</v>
      </c>
      <c r="E357" s="262"/>
      <c r="F357" s="262"/>
      <c r="G357" s="262"/>
      <c r="H357" s="262"/>
      <c r="I357" s="263"/>
      <c r="J357" s="264">
        <f t="shared" si="125"/>
        <v>0</v>
      </c>
      <c r="K357" s="265">
        <f>K358+K359</f>
        <v>0</v>
      </c>
      <c r="L357" s="265">
        <f t="shared" ref="L357:N357" si="129">L358+L359</f>
        <v>0</v>
      </c>
      <c r="M357" s="265">
        <f t="shared" si="129"/>
        <v>0</v>
      </c>
      <c r="N357" s="265">
        <f t="shared" si="129"/>
        <v>0</v>
      </c>
    </row>
    <row r="358" spans="1:14" ht="25.5" outlineLevel="1">
      <c r="A358" s="31"/>
      <c r="B358" s="262" t="s">
        <v>270</v>
      </c>
      <c r="C358" s="262" t="s">
        <v>286</v>
      </c>
      <c r="D358" s="262" t="s">
        <v>936</v>
      </c>
      <c r="E358" s="262" t="s">
        <v>937</v>
      </c>
      <c r="F358" s="262"/>
      <c r="G358" s="262" t="s">
        <v>33</v>
      </c>
      <c r="H358" s="262" t="s">
        <v>938</v>
      </c>
      <c r="I358" s="263" t="s">
        <v>939</v>
      </c>
      <c r="J358" s="264">
        <f t="shared" si="125"/>
        <v>0</v>
      </c>
      <c r="K358" s="265"/>
      <c r="L358" s="265"/>
      <c r="M358" s="265"/>
      <c r="N358" s="265"/>
    </row>
    <row r="359" spans="1:14" outlineLevel="1">
      <c r="A359" s="31"/>
      <c r="B359" s="262" t="s">
        <v>270</v>
      </c>
      <c r="C359" s="262" t="s">
        <v>286</v>
      </c>
      <c r="D359" s="262" t="s">
        <v>940</v>
      </c>
      <c r="E359" s="262" t="s">
        <v>937</v>
      </c>
      <c r="F359" s="262"/>
      <c r="G359" s="262" t="s">
        <v>33</v>
      </c>
      <c r="H359" s="262" t="s">
        <v>941</v>
      </c>
      <c r="I359" s="263" t="s">
        <v>942</v>
      </c>
      <c r="J359" s="264">
        <f t="shared" si="125"/>
        <v>0</v>
      </c>
      <c r="K359" s="265"/>
      <c r="L359" s="265"/>
      <c r="M359" s="265"/>
      <c r="N359" s="265"/>
    </row>
    <row r="360" spans="1:14">
      <c r="A360" s="22" t="s">
        <v>26</v>
      </c>
      <c r="B360" s="23" t="s">
        <v>270</v>
      </c>
      <c r="C360" s="23" t="s">
        <v>289</v>
      </c>
      <c r="D360" s="23"/>
      <c r="E360" s="23"/>
      <c r="F360" s="23"/>
      <c r="G360" s="23"/>
      <c r="H360" s="23"/>
      <c r="I360" s="24"/>
      <c r="J360" s="5">
        <f t="shared" si="125"/>
        <v>65405.75</v>
      </c>
      <c r="K360" s="5">
        <f>K361</f>
        <v>65405.75</v>
      </c>
      <c r="L360" s="5">
        <f t="shared" ref="L360:N361" si="130">L361</f>
        <v>0</v>
      </c>
      <c r="M360" s="5">
        <f t="shared" si="130"/>
        <v>65500</v>
      </c>
      <c r="N360" s="5">
        <f t="shared" si="130"/>
        <v>6500</v>
      </c>
    </row>
    <row r="361" spans="1:14">
      <c r="A361" s="25" t="s">
        <v>26</v>
      </c>
      <c r="B361" s="26" t="s">
        <v>270</v>
      </c>
      <c r="C361" s="26" t="s">
        <v>289</v>
      </c>
      <c r="D361" s="26" t="s">
        <v>55</v>
      </c>
      <c r="E361" s="26"/>
      <c r="F361" s="26"/>
      <c r="G361" s="26"/>
      <c r="H361" s="26"/>
      <c r="I361" s="27"/>
      <c r="J361" s="6">
        <f t="shared" si="125"/>
        <v>65405.75</v>
      </c>
      <c r="K361" s="6">
        <f>K362</f>
        <v>65405.75</v>
      </c>
      <c r="L361" s="6">
        <f t="shared" si="130"/>
        <v>0</v>
      </c>
      <c r="M361" s="6">
        <f t="shared" si="130"/>
        <v>65500</v>
      </c>
      <c r="N361" s="6">
        <f t="shared" si="130"/>
        <v>6500</v>
      </c>
    </row>
    <row r="362" spans="1:14">
      <c r="A362" s="28" t="s">
        <v>26</v>
      </c>
      <c r="B362" s="29" t="s">
        <v>270</v>
      </c>
      <c r="C362" s="29" t="s">
        <v>289</v>
      </c>
      <c r="D362" s="29" t="s">
        <v>64</v>
      </c>
      <c r="E362" s="29"/>
      <c r="F362" s="29"/>
      <c r="G362" s="29"/>
      <c r="H362" s="29"/>
      <c r="I362" s="30"/>
      <c r="J362" s="7">
        <f t="shared" si="125"/>
        <v>65405.75</v>
      </c>
      <c r="K362" s="7">
        <f>SUM(K363:K369)</f>
        <v>65405.75</v>
      </c>
      <c r="L362" s="7">
        <f t="shared" ref="L362:N362" si="131">SUM(L363:L369)</f>
        <v>0</v>
      </c>
      <c r="M362" s="7">
        <f t="shared" si="131"/>
        <v>65500</v>
      </c>
      <c r="N362" s="7">
        <f t="shared" si="131"/>
        <v>6500</v>
      </c>
    </row>
    <row r="363" spans="1:14" outlineLevel="1">
      <c r="A363" s="31" t="s">
        <v>26</v>
      </c>
      <c r="B363" s="32" t="s">
        <v>270</v>
      </c>
      <c r="C363" s="32" t="s">
        <v>289</v>
      </c>
      <c r="D363" s="32" t="s">
        <v>64</v>
      </c>
      <c r="E363" s="32" t="s">
        <v>67</v>
      </c>
      <c r="F363" s="32"/>
      <c r="G363" s="32" t="s">
        <v>33</v>
      </c>
      <c r="H363" s="32" t="s">
        <v>68</v>
      </c>
      <c r="I363" s="33" t="s">
        <v>69</v>
      </c>
      <c r="J363" s="8">
        <f t="shared" si="125"/>
        <v>0</v>
      </c>
      <c r="K363" s="34"/>
      <c r="L363" s="34"/>
      <c r="M363" s="34"/>
      <c r="N363" s="34"/>
    </row>
    <row r="364" spans="1:14" outlineLevel="1">
      <c r="A364" s="31" t="s">
        <v>26</v>
      </c>
      <c r="B364" s="32" t="s">
        <v>270</v>
      </c>
      <c r="C364" s="32" t="s">
        <v>289</v>
      </c>
      <c r="D364" s="32" t="s">
        <v>64</v>
      </c>
      <c r="E364" s="32" t="s">
        <v>77</v>
      </c>
      <c r="F364" s="32"/>
      <c r="G364" s="32" t="s">
        <v>33</v>
      </c>
      <c r="H364" s="32" t="s">
        <v>90</v>
      </c>
      <c r="I364" s="33" t="s">
        <v>91</v>
      </c>
      <c r="J364" s="8">
        <f t="shared" si="125"/>
        <v>0</v>
      </c>
      <c r="K364" s="34"/>
      <c r="L364" s="34"/>
      <c r="M364" s="34"/>
      <c r="N364" s="34"/>
    </row>
    <row r="365" spans="1:14" outlineLevel="1">
      <c r="A365" s="31" t="s">
        <v>26</v>
      </c>
      <c r="B365" s="32" t="s">
        <v>270</v>
      </c>
      <c r="C365" s="32" t="s">
        <v>289</v>
      </c>
      <c r="D365" s="32" t="s">
        <v>64</v>
      </c>
      <c r="E365" s="32" t="s">
        <v>77</v>
      </c>
      <c r="F365" s="32"/>
      <c r="G365" s="32" t="s">
        <v>33</v>
      </c>
      <c r="H365" s="32" t="s">
        <v>93</v>
      </c>
      <c r="I365" s="33" t="s">
        <v>94</v>
      </c>
      <c r="J365" s="8">
        <f t="shared" si="125"/>
        <v>0</v>
      </c>
      <c r="K365" s="34"/>
      <c r="L365" s="34"/>
      <c r="M365" s="34"/>
      <c r="N365" s="34"/>
    </row>
    <row r="366" spans="1:14" outlineLevel="1">
      <c r="A366" s="31" t="s">
        <v>26</v>
      </c>
      <c r="B366" s="32" t="s">
        <v>270</v>
      </c>
      <c r="C366" s="32" t="s">
        <v>289</v>
      </c>
      <c r="D366" s="32" t="s">
        <v>64</v>
      </c>
      <c r="E366" s="32" t="s">
        <v>48</v>
      </c>
      <c r="F366" s="32"/>
      <c r="G366" s="32" t="s">
        <v>33</v>
      </c>
      <c r="H366" s="32" t="s">
        <v>95</v>
      </c>
      <c r="I366" s="33" t="s">
        <v>96</v>
      </c>
      <c r="J366" s="8">
        <f t="shared" si="125"/>
        <v>0</v>
      </c>
      <c r="K366" s="34"/>
      <c r="L366" s="34"/>
      <c r="M366" s="34"/>
      <c r="N366" s="34"/>
    </row>
    <row r="367" spans="1:14" outlineLevel="1">
      <c r="A367" s="31" t="s">
        <v>26</v>
      </c>
      <c r="B367" s="32" t="s">
        <v>270</v>
      </c>
      <c r="C367" s="32" t="s">
        <v>289</v>
      </c>
      <c r="D367" s="32" t="s">
        <v>64</v>
      </c>
      <c r="E367" s="32" t="s">
        <v>48</v>
      </c>
      <c r="F367" s="32"/>
      <c r="G367" s="32" t="s">
        <v>33</v>
      </c>
      <c r="H367" s="32" t="s">
        <v>290</v>
      </c>
      <c r="I367" s="33" t="s">
        <v>291</v>
      </c>
      <c r="J367" s="8">
        <f t="shared" si="125"/>
        <v>0</v>
      </c>
      <c r="K367" s="34"/>
      <c r="L367" s="34"/>
      <c r="M367" s="34"/>
      <c r="N367" s="34"/>
    </row>
    <row r="368" spans="1:14" outlineLevel="1">
      <c r="A368" s="31" t="s">
        <v>26</v>
      </c>
      <c r="B368" s="32" t="s">
        <v>270</v>
      </c>
      <c r="C368" s="32" t="s">
        <v>289</v>
      </c>
      <c r="D368" s="32" t="s">
        <v>64</v>
      </c>
      <c r="E368" s="32" t="s">
        <v>48</v>
      </c>
      <c r="F368" s="32"/>
      <c r="G368" s="32" t="s">
        <v>33</v>
      </c>
      <c r="H368" s="32" t="s">
        <v>107</v>
      </c>
      <c r="I368" s="33" t="s">
        <v>108</v>
      </c>
      <c r="J368" s="8">
        <f t="shared" si="125"/>
        <v>0</v>
      </c>
      <c r="K368" s="34"/>
      <c r="L368" s="34"/>
      <c r="M368" s="34"/>
      <c r="N368" s="34"/>
    </row>
    <row r="369" spans="1:14" outlineLevel="1">
      <c r="A369" s="31" t="s">
        <v>26</v>
      </c>
      <c r="B369" s="32" t="s">
        <v>270</v>
      </c>
      <c r="C369" s="32" t="s">
        <v>289</v>
      </c>
      <c r="D369" s="32" t="s">
        <v>64</v>
      </c>
      <c r="E369" s="32" t="s">
        <v>128</v>
      </c>
      <c r="F369" s="32"/>
      <c r="G369" s="32" t="s">
        <v>33</v>
      </c>
      <c r="H369" s="32" t="s">
        <v>137</v>
      </c>
      <c r="I369" s="33" t="s">
        <v>138</v>
      </c>
      <c r="J369" s="8">
        <f t="shared" si="125"/>
        <v>65405.75</v>
      </c>
      <c r="K369" s="34">
        <v>65405.75</v>
      </c>
      <c r="L369" s="34"/>
      <c r="M369" s="34">
        <v>65500</v>
      </c>
      <c r="N369" s="34">
        <v>6500</v>
      </c>
    </row>
    <row r="370" spans="1:14">
      <c r="A370" s="22" t="s">
        <v>26</v>
      </c>
      <c r="B370" s="23" t="s">
        <v>270</v>
      </c>
      <c r="C370" s="23" t="s">
        <v>268</v>
      </c>
      <c r="D370" s="23"/>
      <c r="E370" s="23"/>
      <c r="F370" s="23"/>
      <c r="G370" s="23"/>
      <c r="H370" s="23"/>
      <c r="I370" s="24"/>
      <c r="J370" s="5">
        <f t="shared" si="125"/>
        <v>0</v>
      </c>
      <c r="K370" s="5">
        <f>K371+K378</f>
        <v>0</v>
      </c>
      <c r="L370" s="5">
        <f t="shared" ref="L370:N370" si="132">L371+L378</f>
        <v>0</v>
      </c>
      <c r="M370" s="5">
        <f t="shared" si="132"/>
        <v>0</v>
      </c>
      <c r="N370" s="5">
        <f t="shared" si="132"/>
        <v>0</v>
      </c>
    </row>
    <row r="371" spans="1:14">
      <c r="A371" s="25" t="s">
        <v>26</v>
      </c>
      <c r="B371" s="26" t="s">
        <v>270</v>
      </c>
      <c r="C371" s="26" t="s">
        <v>268</v>
      </c>
      <c r="D371" s="26" t="s">
        <v>55</v>
      </c>
      <c r="E371" s="26"/>
      <c r="F371" s="26"/>
      <c r="G371" s="26"/>
      <c r="H371" s="26"/>
      <c r="I371" s="27"/>
      <c r="J371" s="6">
        <f t="shared" si="125"/>
        <v>0</v>
      </c>
      <c r="K371" s="6">
        <f>K372</f>
        <v>0</v>
      </c>
      <c r="L371" s="6">
        <f t="shared" ref="L371:N371" si="133">L372</f>
        <v>0</v>
      </c>
      <c r="M371" s="6">
        <f t="shared" si="133"/>
        <v>0</v>
      </c>
      <c r="N371" s="6">
        <f t="shared" si="133"/>
        <v>0</v>
      </c>
    </row>
    <row r="372" spans="1:14">
      <c r="A372" s="28" t="s">
        <v>26</v>
      </c>
      <c r="B372" s="29" t="s">
        <v>270</v>
      </c>
      <c r="C372" s="29" t="s">
        <v>268</v>
      </c>
      <c r="D372" s="29" t="s">
        <v>64</v>
      </c>
      <c r="E372" s="29"/>
      <c r="F372" s="29"/>
      <c r="G372" s="29"/>
      <c r="H372" s="29"/>
      <c r="I372" s="30"/>
      <c r="J372" s="7">
        <f t="shared" si="125"/>
        <v>0</v>
      </c>
      <c r="K372" s="7">
        <f>SUM(K373:K377)</f>
        <v>0</v>
      </c>
      <c r="L372" s="7">
        <f t="shared" ref="L372:N372" si="134">SUM(L373:L377)</f>
        <v>0</v>
      </c>
      <c r="M372" s="7">
        <f t="shared" si="134"/>
        <v>0</v>
      </c>
      <c r="N372" s="7">
        <f t="shared" si="134"/>
        <v>0</v>
      </c>
    </row>
    <row r="373" spans="1:14" outlineLevel="1">
      <c r="A373" s="31" t="s">
        <v>26</v>
      </c>
      <c r="B373" s="32" t="s">
        <v>270</v>
      </c>
      <c r="C373" s="32" t="s">
        <v>268</v>
      </c>
      <c r="D373" s="32" t="s">
        <v>64</v>
      </c>
      <c r="E373" s="32" t="s">
        <v>67</v>
      </c>
      <c r="F373" s="32"/>
      <c r="G373" s="32" t="s">
        <v>33</v>
      </c>
      <c r="H373" s="32" t="s">
        <v>68</v>
      </c>
      <c r="I373" s="33" t="s">
        <v>69</v>
      </c>
      <c r="J373" s="8">
        <f t="shared" si="125"/>
        <v>0</v>
      </c>
      <c r="K373" s="34"/>
      <c r="L373" s="34"/>
      <c r="M373" s="34"/>
      <c r="N373" s="34"/>
    </row>
    <row r="374" spans="1:14" outlineLevel="1">
      <c r="A374" s="31" t="s">
        <v>26</v>
      </c>
      <c r="B374" s="32" t="s">
        <v>270</v>
      </c>
      <c r="C374" s="32" t="s">
        <v>268</v>
      </c>
      <c r="D374" s="32" t="s">
        <v>139</v>
      </c>
      <c r="E374" s="32" t="s">
        <v>70</v>
      </c>
      <c r="F374" s="32"/>
      <c r="G374" s="32" t="s">
        <v>33</v>
      </c>
      <c r="H374" s="32" t="s">
        <v>75</v>
      </c>
      <c r="I374" s="33" t="s">
        <v>76</v>
      </c>
      <c r="J374" s="8">
        <f t="shared" si="125"/>
        <v>0</v>
      </c>
      <c r="K374" s="34"/>
      <c r="L374" s="34"/>
      <c r="M374" s="34"/>
      <c r="N374" s="34"/>
    </row>
    <row r="375" spans="1:14" outlineLevel="1">
      <c r="A375" s="31" t="s">
        <v>26</v>
      </c>
      <c r="B375" s="32" t="s">
        <v>270</v>
      </c>
      <c r="C375" s="32" t="s">
        <v>268</v>
      </c>
      <c r="D375" s="32" t="s">
        <v>64</v>
      </c>
      <c r="E375" s="32" t="s">
        <v>77</v>
      </c>
      <c r="F375" s="32"/>
      <c r="G375" s="32" t="s">
        <v>33</v>
      </c>
      <c r="H375" s="32" t="s">
        <v>90</v>
      </c>
      <c r="I375" s="33" t="s">
        <v>91</v>
      </c>
      <c r="J375" s="8">
        <f t="shared" si="125"/>
        <v>0</v>
      </c>
      <c r="K375" s="34"/>
      <c r="L375" s="34"/>
      <c r="M375" s="34"/>
      <c r="N375" s="34"/>
    </row>
    <row r="376" spans="1:14" outlineLevel="1">
      <c r="A376" s="31" t="s">
        <v>26</v>
      </c>
      <c r="B376" s="32" t="s">
        <v>270</v>
      </c>
      <c r="C376" s="32" t="s">
        <v>268</v>
      </c>
      <c r="D376" s="32" t="s">
        <v>64</v>
      </c>
      <c r="E376" s="32" t="s">
        <v>77</v>
      </c>
      <c r="F376" s="32"/>
      <c r="G376" s="32" t="s">
        <v>33</v>
      </c>
      <c r="H376" s="32" t="s">
        <v>93</v>
      </c>
      <c r="I376" s="33" t="s">
        <v>94</v>
      </c>
      <c r="J376" s="8">
        <f t="shared" si="125"/>
        <v>0</v>
      </c>
      <c r="K376" s="34"/>
      <c r="L376" s="34"/>
      <c r="M376" s="34"/>
      <c r="N376" s="34"/>
    </row>
    <row r="377" spans="1:14" outlineLevel="1">
      <c r="A377" s="31" t="s">
        <v>26</v>
      </c>
      <c r="B377" s="32" t="s">
        <v>270</v>
      </c>
      <c r="C377" s="32" t="s">
        <v>268</v>
      </c>
      <c r="D377" s="32" t="s">
        <v>64</v>
      </c>
      <c r="E377" s="32" t="s">
        <v>48</v>
      </c>
      <c r="F377" s="32"/>
      <c r="G377" s="32" t="s">
        <v>33</v>
      </c>
      <c r="H377" s="32" t="s">
        <v>107</v>
      </c>
      <c r="I377" s="33" t="s">
        <v>108</v>
      </c>
      <c r="J377" s="8">
        <f t="shared" si="125"/>
        <v>0</v>
      </c>
      <c r="K377" s="34"/>
      <c r="L377" s="34"/>
      <c r="M377" s="34"/>
      <c r="N377" s="34"/>
    </row>
    <row r="378" spans="1:14" outlineLevel="1">
      <c r="A378" s="31"/>
      <c r="B378" s="262" t="s">
        <v>270</v>
      </c>
      <c r="C378" s="262" t="s">
        <v>268</v>
      </c>
      <c r="D378" s="262" t="s">
        <v>217</v>
      </c>
      <c r="E378" s="262"/>
      <c r="F378" s="262"/>
      <c r="G378" s="262"/>
      <c r="H378" s="262"/>
      <c r="I378" s="263"/>
      <c r="J378" s="264">
        <f t="shared" si="125"/>
        <v>0</v>
      </c>
      <c r="K378" s="265">
        <f>K379+K380</f>
        <v>0</v>
      </c>
      <c r="L378" s="265">
        <f t="shared" ref="L378:N378" si="135">L379+L380</f>
        <v>0</v>
      </c>
      <c r="M378" s="265">
        <f t="shared" si="135"/>
        <v>0</v>
      </c>
      <c r="N378" s="265">
        <f t="shared" si="135"/>
        <v>0</v>
      </c>
    </row>
    <row r="379" spans="1:14" ht="25.5" outlineLevel="1">
      <c r="A379" s="31"/>
      <c r="B379" s="262" t="s">
        <v>270</v>
      </c>
      <c r="C379" s="262" t="s">
        <v>268</v>
      </c>
      <c r="D379" s="262" t="s">
        <v>936</v>
      </c>
      <c r="E379" s="262" t="s">
        <v>937</v>
      </c>
      <c r="F379" s="262"/>
      <c r="G379" s="262" t="s">
        <v>33</v>
      </c>
      <c r="H379" s="262" t="s">
        <v>938</v>
      </c>
      <c r="I379" s="263" t="s">
        <v>939</v>
      </c>
      <c r="J379" s="264">
        <f t="shared" si="125"/>
        <v>0</v>
      </c>
      <c r="K379" s="265"/>
      <c r="L379" s="265"/>
      <c r="M379" s="265"/>
      <c r="N379" s="265"/>
    </row>
    <row r="380" spans="1:14" outlineLevel="1">
      <c r="A380" s="31"/>
      <c r="B380" s="262" t="s">
        <v>270</v>
      </c>
      <c r="C380" s="262" t="s">
        <v>268</v>
      </c>
      <c r="D380" s="262" t="s">
        <v>940</v>
      </c>
      <c r="E380" s="262" t="s">
        <v>937</v>
      </c>
      <c r="F380" s="262"/>
      <c r="G380" s="262" t="s">
        <v>33</v>
      </c>
      <c r="H380" s="262" t="s">
        <v>941</v>
      </c>
      <c r="I380" s="263" t="s">
        <v>942</v>
      </c>
      <c r="J380" s="264">
        <f t="shared" si="125"/>
        <v>0</v>
      </c>
      <c r="K380" s="265"/>
      <c r="L380" s="265"/>
      <c r="M380" s="265"/>
      <c r="N380" s="265"/>
    </row>
    <row r="381" spans="1:14">
      <c r="A381" s="22" t="s">
        <v>26</v>
      </c>
      <c r="B381" s="23" t="s">
        <v>270</v>
      </c>
      <c r="C381" s="23" t="s">
        <v>292</v>
      </c>
      <c r="D381" s="23"/>
      <c r="E381" s="23"/>
      <c r="F381" s="23"/>
      <c r="G381" s="23"/>
      <c r="H381" s="23"/>
      <c r="I381" s="24"/>
      <c r="J381" s="5">
        <f t="shared" si="125"/>
        <v>0</v>
      </c>
      <c r="K381" s="5">
        <f>K382</f>
        <v>0</v>
      </c>
      <c r="L381" s="5">
        <f t="shared" ref="L381:N382" si="136">L382</f>
        <v>0</v>
      </c>
      <c r="M381" s="5">
        <f t="shared" si="136"/>
        <v>0</v>
      </c>
      <c r="N381" s="5">
        <f t="shared" si="136"/>
        <v>0</v>
      </c>
    </row>
    <row r="382" spans="1:14">
      <c r="A382" s="25" t="s">
        <v>26</v>
      </c>
      <c r="B382" s="26" t="s">
        <v>270</v>
      </c>
      <c r="C382" s="26" t="s">
        <v>292</v>
      </c>
      <c r="D382" s="26" t="s">
        <v>55</v>
      </c>
      <c r="E382" s="26"/>
      <c r="F382" s="26"/>
      <c r="G382" s="26"/>
      <c r="H382" s="26"/>
      <c r="I382" s="27"/>
      <c r="J382" s="6">
        <f t="shared" si="125"/>
        <v>0</v>
      </c>
      <c r="K382" s="6">
        <f>K383</f>
        <v>0</v>
      </c>
      <c r="L382" s="6">
        <f t="shared" si="136"/>
        <v>0</v>
      </c>
      <c r="M382" s="6">
        <f t="shared" si="136"/>
        <v>0</v>
      </c>
      <c r="N382" s="6">
        <f t="shared" si="136"/>
        <v>0</v>
      </c>
    </row>
    <row r="383" spans="1:14">
      <c r="A383" s="28" t="s">
        <v>26</v>
      </c>
      <c r="B383" s="29" t="s">
        <v>270</v>
      </c>
      <c r="C383" s="29" t="s">
        <v>292</v>
      </c>
      <c r="D383" s="29" t="s">
        <v>64</v>
      </c>
      <c r="E383" s="29"/>
      <c r="F383" s="29"/>
      <c r="G383" s="29"/>
      <c r="H383" s="29"/>
      <c r="I383" s="30"/>
      <c r="J383" s="7">
        <f t="shared" si="125"/>
        <v>0</v>
      </c>
      <c r="K383" s="7">
        <f>SUM(K384:K387)</f>
        <v>0</v>
      </c>
      <c r="L383" s="7">
        <f t="shared" ref="L383:N383" si="137">SUM(L384:L387)</f>
        <v>0</v>
      </c>
      <c r="M383" s="7">
        <f t="shared" si="137"/>
        <v>0</v>
      </c>
      <c r="N383" s="7">
        <f t="shared" si="137"/>
        <v>0</v>
      </c>
    </row>
    <row r="384" spans="1:14" outlineLevel="1">
      <c r="A384" s="31" t="s">
        <v>26</v>
      </c>
      <c r="B384" s="32" t="s">
        <v>270</v>
      </c>
      <c r="C384" s="32" t="s">
        <v>292</v>
      </c>
      <c r="D384" s="32" t="s">
        <v>64</v>
      </c>
      <c r="E384" s="32" t="s">
        <v>77</v>
      </c>
      <c r="F384" s="32"/>
      <c r="G384" s="32" t="s">
        <v>33</v>
      </c>
      <c r="H384" s="32" t="s">
        <v>90</v>
      </c>
      <c r="I384" s="33" t="s">
        <v>91</v>
      </c>
      <c r="J384" s="8">
        <f t="shared" si="125"/>
        <v>0</v>
      </c>
      <c r="K384" s="34"/>
      <c r="L384" s="34"/>
      <c r="M384" s="34"/>
      <c r="N384" s="34"/>
    </row>
    <row r="385" spans="1:14" ht="25.5" outlineLevel="1">
      <c r="A385" s="31" t="s">
        <v>26</v>
      </c>
      <c r="B385" s="32" t="s">
        <v>270</v>
      </c>
      <c r="C385" s="32" t="s">
        <v>292</v>
      </c>
      <c r="D385" s="32" t="s">
        <v>64</v>
      </c>
      <c r="E385" s="32" t="s">
        <v>77</v>
      </c>
      <c r="F385" s="32"/>
      <c r="G385" s="32" t="s">
        <v>33</v>
      </c>
      <c r="H385" s="32" t="s">
        <v>293</v>
      </c>
      <c r="I385" s="33" t="s">
        <v>294</v>
      </c>
      <c r="J385" s="8">
        <f t="shared" si="125"/>
        <v>0</v>
      </c>
      <c r="K385" s="34"/>
      <c r="L385" s="34"/>
      <c r="M385" s="34"/>
      <c r="N385" s="34"/>
    </row>
    <row r="386" spans="1:14" outlineLevel="1">
      <c r="A386" s="31" t="s">
        <v>26</v>
      </c>
      <c r="B386" s="32" t="s">
        <v>270</v>
      </c>
      <c r="C386" s="32" t="s">
        <v>292</v>
      </c>
      <c r="D386" s="32" t="s">
        <v>64</v>
      </c>
      <c r="E386" s="32" t="s">
        <v>48</v>
      </c>
      <c r="F386" s="32"/>
      <c r="G386" s="32" t="s">
        <v>33</v>
      </c>
      <c r="H386" s="32" t="s">
        <v>107</v>
      </c>
      <c r="I386" s="33" t="s">
        <v>108</v>
      </c>
      <c r="J386" s="8">
        <f t="shared" si="125"/>
        <v>0</v>
      </c>
      <c r="K386" s="34"/>
      <c r="L386" s="34"/>
      <c r="M386" s="34"/>
      <c r="N386" s="34"/>
    </row>
    <row r="387" spans="1:14" outlineLevel="1">
      <c r="A387" s="31" t="s">
        <v>26</v>
      </c>
      <c r="B387" s="32" t="s">
        <v>270</v>
      </c>
      <c r="C387" s="32" t="s">
        <v>292</v>
      </c>
      <c r="D387" s="32" t="s">
        <v>64</v>
      </c>
      <c r="E387" s="32" t="s">
        <v>128</v>
      </c>
      <c r="F387" s="32"/>
      <c r="G387" s="32" t="s">
        <v>33</v>
      </c>
      <c r="H387" s="32" t="s">
        <v>137</v>
      </c>
      <c r="I387" s="33" t="s">
        <v>138</v>
      </c>
      <c r="J387" s="8">
        <f t="shared" si="125"/>
        <v>0</v>
      </c>
      <c r="K387" s="34"/>
      <c r="L387" s="34"/>
      <c r="M387" s="34"/>
      <c r="N387" s="34"/>
    </row>
    <row r="388" spans="1:14">
      <c r="A388" s="22" t="s">
        <v>26</v>
      </c>
      <c r="B388" s="23" t="s">
        <v>270</v>
      </c>
      <c r="C388" s="23" t="s">
        <v>295</v>
      </c>
      <c r="D388" s="23"/>
      <c r="E388" s="23"/>
      <c r="F388" s="23"/>
      <c r="G388" s="23"/>
      <c r="H388" s="23"/>
      <c r="I388" s="24"/>
      <c r="J388" s="5">
        <f t="shared" si="125"/>
        <v>0</v>
      </c>
      <c r="K388" s="5">
        <f>K389</f>
        <v>0</v>
      </c>
      <c r="L388" s="5">
        <f t="shared" ref="L388:N389" si="138">L389</f>
        <v>0</v>
      </c>
      <c r="M388" s="5">
        <f t="shared" si="138"/>
        <v>0</v>
      </c>
      <c r="N388" s="5">
        <f t="shared" si="138"/>
        <v>0</v>
      </c>
    </row>
    <row r="389" spans="1:14">
      <c r="A389" s="25" t="s">
        <v>26</v>
      </c>
      <c r="B389" s="26" t="s">
        <v>270</v>
      </c>
      <c r="C389" s="26" t="s">
        <v>295</v>
      </c>
      <c r="D389" s="26" t="s">
        <v>55</v>
      </c>
      <c r="E389" s="26"/>
      <c r="F389" s="26"/>
      <c r="G389" s="26"/>
      <c r="H389" s="26"/>
      <c r="I389" s="27"/>
      <c r="J389" s="6">
        <f t="shared" si="125"/>
        <v>0</v>
      </c>
      <c r="K389" s="6">
        <f>K390</f>
        <v>0</v>
      </c>
      <c r="L389" s="6">
        <f t="shared" si="138"/>
        <v>0</v>
      </c>
      <c r="M389" s="6">
        <f t="shared" si="138"/>
        <v>0</v>
      </c>
      <c r="N389" s="6">
        <f t="shared" si="138"/>
        <v>0</v>
      </c>
    </row>
    <row r="390" spans="1:14">
      <c r="A390" s="28" t="s">
        <v>26</v>
      </c>
      <c r="B390" s="29" t="s">
        <v>270</v>
      </c>
      <c r="C390" s="29" t="s">
        <v>295</v>
      </c>
      <c r="D390" s="29" t="s">
        <v>64</v>
      </c>
      <c r="E390" s="29"/>
      <c r="F390" s="29"/>
      <c r="G390" s="29"/>
      <c r="H390" s="29"/>
      <c r="I390" s="30"/>
      <c r="J390" s="7">
        <f t="shared" si="125"/>
        <v>0</v>
      </c>
      <c r="K390" s="7">
        <f>SUM(K391:K392)</f>
        <v>0</v>
      </c>
      <c r="L390" s="7">
        <f t="shared" ref="L390:N390" si="139">SUM(L391:L392)</f>
        <v>0</v>
      </c>
      <c r="M390" s="7">
        <f t="shared" si="139"/>
        <v>0</v>
      </c>
      <c r="N390" s="7">
        <f t="shared" si="139"/>
        <v>0</v>
      </c>
    </row>
    <row r="391" spans="1:14" outlineLevel="1">
      <c r="A391" s="31" t="s">
        <v>26</v>
      </c>
      <c r="B391" s="32" t="s">
        <v>270</v>
      </c>
      <c r="C391" s="32" t="s">
        <v>295</v>
      </c>
      <c r="D391" s="32" t="s">
        <v>64</v>
      </c>
      <c r="E391" s="32" t="s">
        <v>77</v>
      </c>
      <c r="F391" s="32"/>
      <c r="G391" s="32" t="s">
        <v>33</v>
      </c>
      <c r="H391" s="32" t="s">
        <v>93</v>
      </c>
      <c r="I391" s="33" t="s">
        <v>94</v>
      </c>
      <c r="J391" s="8">
        <f t="shared" si="125"/>
        <v>0</v>
      </c>
      <c r="K391" s="34"/>
      <c r="L391" s="34"/>
      <c r="M391" s="34"/>
      <c r="N391" s="34"/>
    </row>
    <row r="392" spans="1:14" outlineLevel="1">
      <c r="A392" s="31" t="s">
        <v>26</v>
      </c>
      <c r="B392" s="32" t="s">
        <v>270</v>
      </c>
      <c r="C392" s="32" t="s">
        <v>295</v>
      </c>
      <c r="D392" s="32" t="s">
        <v>64</v>
      </c>
      <c r="E392" s="32" t="s">
        <v>48</v>
      </c>
      <c r="F392" s="32"/>
      <c r="G392" s="32" t="s">
        <v>33</v>
      </c>
      <c r="H392" s="32" t="s">
        <v>107</v>
      </c>
      <c r="I392" s="33" t="s">
        <v>108</v>
      </c>
      <c r="J392" s="8">
        <f t="shared" si="125"/>
        <v>0</v>
      </c>
      <c r="K392" s="34"/>
      <c r="L392" s="34"/>
      <c r="M392" s="34"/>
      <c r="N392" s="34"/>
    </row>
    <row r="393" spans="1:14">
      <c r="A393" s="22" t="s">
        <v>26</v>
      </c>
      <c r="B393" s="23" t="s">
        <v>270</v>
      </c>
      <c r="C393" s="23" t="s">
        <v>269</v>
      </c>
      <c r="D393" s="23"/>
      <c r="E393" s="23"/>
      <c r="F393" s="23"/>
      <c r="G393" s="23"/>
      <c r="H393" s="23"/>
      <c r="I393" s="24"/>
      <c r="J393" s="5">
        <f t="shared" si="125"/>
        <v>535918</v>
      </c>
      <c r="K393" s="5">
        <f>K394+K419</f>
        <v>535918</v>
      </c>
      <c r="L393" s="5">
        <f t="shared" ref="L393:N393" si="140">L394+L419</f>
        <v>0</v>
      </c>
      <c r="M393" s="5">
        <f t="shared" si="140"/>
        <v>889600</v>
      </c>
      <c r="N393" s="5">
        <f t="shared" si="140"/>
        <v>819000</v>
      </c>
    </row>
    <row r="394" spans="1:14">
      <c r="A394" s="25" t="s">
        <v>26</v>
      </c>
      <c r="B394" s="26" t="s">
        <v>270</v>
      </c>
      <c r="C394" s="26" t="s">
        <v>269</v>
      </c>
      <c r="D394" s="26" t="s">
        <v>55</v>
      </c>
      <c r="E394" s="26"/>
      <c r="F394" s="26"/>
      <c r="G394" s="26"/>
      <c r="H394" s="26"/>
      <c r="I394" s="27"/>
      <c r="J394" s="6">
        <f t="shared" si="125"/>
        <v>535918</v>
      </c>
      <c r="K394" s="6">
        <f>K395</f>
        <v>535918</v>
      </c>
      <c r="L394" s="6">
        <f t="shared" ref="L394:N394" si="141">L395</f>
        <v>0</v>
      </c>
      <c r="M394" s="6">
        <f t="shared" si="141"/>
        <v>889600</v>
      </c>
      <c r="N394" s="6">
        <f t="shared" si="141"/>
        <v>819000</v>
      </c>
    </row>
    <row r="395" spans="1:14">
      <c r="A395" s="28" t="s">
        <v>26</v>
      </c>
      <c r="B395" s="29" t="s">
        <v>270</v>
      </c>
      <c r="C395" s="29" t="s">
        <v>269</v>
      </c>
      <c r="D395" s="29" t="s">
        <v>64</v>
      </c>
      <c r="E395" s="29"/>
      <c r="F395" s="29"/>
      <c r="G395" s="29"/>
      <c r="H395" s="29"/>
      <c r="I395" s="30"/>
      <c r="J395" s="7">
        <f t="shared" si="125"/>
        <v>535918</v>
      </c>
      <c r="K395" s="7">
        <f>SUM(K396:K418)</f>
        <v>535918</v>
      </c>
      <c r="L395" s="7">
        <f t="shared" ref="L395:N395" si="142">SUM(L396:L418)</f>
        <v>0</v>
      </c>
      <c r="M395" s="7">
        <f t="shared" si="142"/>
        <v>889600</v>
      </c>
      <c r="N395" s="7">
        <f t="shared" si="142"/>
        <v>819000</v>
      </c>
    </row>
    <row r="396" spans="1:14" outlineLevel="1">
      <c r="A396" s="31" t="s">
        <v>26</v>
      </c>
      <c r="B396" s="32" t="s">
        <v>270</v>
      </c>
      <c r="C396" s="32" t="s">
        <v>269</v>
      </c>
      <c r="D396" s="32" t="s">
        <v>64</v>
      </c>
      <c r="E396" s="32" t="s">
        <v>67</v>
      </c>
      <c r="F396" s="32"/>
      <c r="G396" s="32" t="s">
        <v>33</v>
      </c>
      <c r="H396" s="32" t="s">
        <v>68</v>
      </c>
      <c r="I396" s="33" t="s">
        <v>69</v>
      </c>
      <c r="J396" s="8">
        <f t="shared" si="125"/>
        <v>350000</v>
      </c>
      <c r="K396" s="34">
        <f>375000-25000</f>
        <v>350000</v>
      </c>
      <c r="L396" s="34"/>
      <c r="M396" s="34">
        <v>375000</v>
      </c>
      <c r="N396" s="34">
        <v>375000</v>
      </c>
    </row>
    <row r="397" spans="1:14" ht="25.5" outlineLevel="1">
      <c r="A397" s="31" t="s">
        <v>26</v>
      </c>
      <c r="B397" s="32" t="s">
        <v>270</v>
      </c>
      <c r="C397" s="32" t="s">
        <v>269</v>
      </c>
      <c r="D397" s="32" t="s">
        <v>64</v>
      </c>
      <c r="E397" s="32" t="s">
        <v>212</v>
      </c>
      <c r="F397" s="32"/>
      <c r="G397" s="32" t="s">
        <v>33</v>
      </c>
      <c r="H397" s="32" t="s">
        <v>213</v>
      </c>
      <c r="I397" s="33" t="s">
        <v>214</v>
      </c>
      <c r="J397" s="8">
        <f t="shared" si="125"/>
        <v>0</v>
      </c>
      <c r="K397" s="34"/>
      <c r="L397" s="34"/>
      <c r="M397" s="34"/>
      <c r="N397" s="34"/>
    </row>
    <row r="398" spans="1:14" outlineLevel="1">
      <c r="A398" s="31" t="s">
        <v>26</v>
      </c>
      <c r="B398" s="32" t="s">
        <v>270</v>
      </c>
      <c r="C398" s="32" t="s">
        <v>269</v>
      </c>
      <c r="D398" s="32" t="s">
        <v>64</v>
      </c>
      <c r="E398" s="32" t="s">
        <v>77</v>
      </c>
      <c r="F398" s="32"/>
      <c r="G398" s="32" t="s">
        <v>33</v>
      </c>
      <c r="H398" s="32" t="s">
        <v>78</v>
      </c>
      <c r="I398" s="33" t="s">
        <v>79</v>
      </c>
      <c r="J398" s="8">
        <f t="shared" si="125"/>
        <v>0</v>
      </c>
      <c r="K398" s="34"/>
      <c r="L398" s="34"/>
      <c r="M398" s="34"/>
      <c r="N398" s="34"/>
    </row>
    <row r="399" spans="1:14" ht="25.5" outlineLevel="1">
      <c r="A399" s="31" t="s">
        <v>26</v>
      </c>
      <c r="B399" s="32" t="s">
        <v>270</v>
      </c>
      <c r="C399" s="32" t="s">
        <v>269</v>
      </c>
      <c r="D399" s="32" t="s">
        <v>64</v>
      </c>
      <c r="E399" s="32" t="s">
        <v>77</v>
      </c>
      <c r="F399" s="32"/>
      <c r="G399" s="32" t="s">
        <v>33</v>
      </c>
      <c r="H399" s="32" t="s">
        <v>80</v>
      </c>
      <c r="I399" s="33" t="s">
        <v>81</v>
      </c>
      <c r="J399" s="8">
        <f t="shared" si="125"/>
        <v>0</v>
      </c>
      <c r="K399" s="34"/>
      <c r="L399" s="34"/>
      <c r="M399" s="34"/>
      <c r="N399" s="34"/>
    </row>
    <row r="400" spans="1:14" ht="25.5" outlineLevel="1">
      <c r="A400" s="31" t="s">
        <v>26</v>
      </c>
      <c r="B400" s="32" t="s">
        <v>270</v>
      </c>
      <c r="C400" s="32" t="s">
        <v>269</v>
      </c>
      <c r="D400" s="32" t="s">
        <v>64</v>
      </c>
      <c r="E400" s="32" t="s">
        <v>77</v>
      </c>
      <c r="F400" s="32"/>
      <c r="G400" s="32" t="s">
        <v>33</v>
      </c>
      <c r="H400" s="32" t="s">
        <v>203</v>
      </c>
      <c r="I400" s="33" t="s">
        <v>204</v>
      </c>
      <c r="J400" s="8">
        <f t="shared" si="125"/>
        <v>0</v>
      </c>
      <c r="K400" s="34"/>
      <c r="L400" s="34"/>
      <c r="M400" s="34"/>
      <c r="N400" s="34"/>
    </row>
    <row r="401" spans="1:14" outlineLevel="1">
      <c r="A401" s="31" t="s">
        <v>26</v>
      </c>
      <c r="B401" s="32" t="s">
        <v>270</v>
      </c>
      <c r="C401" s="32" t="s">
        <v>269</v>
      </c>
      <c r="D401" s="32" t="s">
        <v>64</v>
      </c>
      <c r="E401" s="32" t="s">
        <v>77</v>
      </c>
      <c r="F401" s="32"/>
      <c r="G401" s="32" t="s">
        <v>33</v>
      </c>
      <c r="H401" s="32" t="s">
        <v>82</v>
      </c>
      <c r="I401" s="33" t="s">
        <v>83</v>
      </c>
      <c r="J401" s="8">
        <f t="shared" si="125"/>
        <v>0</v>
      </c>
      <c r="K401" s="34"/>
      <c r="L401" s="34"/>
      <c r="M401" s="34"/>
      <c r="N401" s="34"/>
    </row>
    <row r="402" spans="1:14" outlineLevel="1">
      <c r="A402" s="31" t="s">
        <v>26</v>
      </c>
      <c r="B402" s="32" t="s">
        <v>270</v>
      </c>
      <c r="C402" s="32" t="s">
        <v>269</v>
      </c>
      <c r="D402" s="32" t="s">
        <v>64</v>
      </c>
      <c r="E402" s="32" t="s">
        <v>77</v>
      </c>
      <c r="F402" s="32"/>
      <c r="G402" s="32" t="s">
        <v>33</v>
      </c>
      <c r="H402" s="32" t="s">
        <v>90</v>
      </c>
      <c r="I402" s="33" t="s">
        <v>91</v>
      </c>
      <c r="J402" s="8">
        <f t="shared" si="125"/>
        <v>185918</v>
      </c>
      <c r="K402" s="34">
        <f>220000-34082</f>
        <v>185918</v>
      </c>
      <c r="L402" s="34"/>
      <c r="M402" s="34">
        <v>220000</v>
      </c>
      <c r="N402" s="34">
        <v>220000</v>
      </c>
    </row>
    <row r="403" spans="1:14" outlineLevel="1">
      <c r="A403" s="31" t="s">
        <v>26</v>
      </c>
      <c r="B403" s="32" t="s">
        <v>270</v>
      </c>
      <c r="C403" s="32" t="s">
        <v>269</v>
      </c>
      <c r="D403" s="32" t="s">
        <v>64</v>
      </c>
      <c r="E403" s="32" t="s">
        <v>77</v>
      </c>
      <c r="F403" s="32"/>
      <c r="G403" s="32" t="s">
        <v>33</v>
      </c>
      <c r="H403" s="32" t="s">
        <v>93</v>
      </c>
      <c r="I403" s="33" t="s">
        <v>94</v>
      </c>
      <c r="J403" s="8">
        <f t="shared" si="125"/>
        <v>0</v>
      </c>
      <c r="K403" s="34"/>
      <c r="L403" s="34"/>
      <c r="M403" s="34"/>
      <c r="N403" s="34"/>
    </row>
    <row r="404" spans="1:14" ht="38.25" outlineLevel="1">
      <c r="A404" s="31" t="s">
        <v>26</v>
      </c>
      <c r="B404" s="32" t="s">
        <v>270</v>
      </c>
      <c r="C404" s="32" t="s">
        <v>269</v>
      </c>
      <c r="D404" s="32" t="s">
        <v>64</v>
      </c>
      <c r="E404" s="32" t="s">
        <v>77</v>
      </c>
      <c r="F404" s="32"/>
      <c r="G404" s="32" t="s">
        <v>33</v>
      </c>
      <c r="H404" s="32" t="s">
        <v>296</v>
      </c>
      <c r="I404" s="33" t="s">
        <v>297</v>
      </c>
      <c r="J404" s="8">
        <f t="shared" si="125"/>
        <v>0</v>
      </c>
      <c r="K404" s="34"/>
      <c r="L404" s="34"/>
      <c r="M404" s="34"/>
      <c r="N404" s="34"/>
    </row>
    <row r="405" spans="1:14" ht="25.5" outlineLevel="1">
      <c r="A405" s="31" t="s">
        <v>26</v>
      </c>
      <c r="B405" s="32" t="s">
        <v>270</v>
      </c>
      <c r="C405" s="32" t="s">
        <v>269</v>
      </c>
      <c r="D405" s="32" t="s">
        <v>64</v>
      </c>
      <c r="E405" s="32" t="s">
        <v>48</v>
      </c>
      <c r="F405" s="32"/>
      <c r="G405" s="32" t="s">
        <v>33</v>
      </c>
      <c r="H405" s="32" t="s">
        <v>272</v>
      </c>
      <c r="I405" s="33" t="s">
        <v>273</v>
      </c>
      <c r="J405" s="8">
        <f t="shared" si="125"/>
        <v>0</v>
      </c>
      <c r="K405" s="34"/>
      <c r="L405" s="34"/>
      <c r="M405" s="34"/>
      <c r="N405" s="34"/>
    </row>
    <row r="406" spans="1:14" outlineLevel="1">
      <c r="A406" s="31" t="s">
        <v>26</v>
      </c>
      <c r="B406" s="32" t="s">
        <v>270</v>
      </c>
      <c r="C406" s="32" t="s">
        <v>269</v>
      </c>
      <c r="D406" s="32" t="s">
        <v>64</v>
      </c>
      <c r="E406" s="32" t="s">
        <v>48</v>
      </c>
      <c r="F406" s="32"/>
      <c r="G406" s="32" t="s">
        <v>33</v>
      </c>
      <c r="H406" s="32" t="s">
        <v>95</v>
      </c>
      <c r="I406" s="33" t="s">
        <v>96</v>
      </c>
      <c r="J406" s="8">
        <f t="shared" si="125"/>
        <v>0</v>
      </c>
      <c r="K406" s="34"/>
      <c r="L406" s="34"/>
      <c r="M406" s="34"/>
      <c r="N406" s="34"/>
    </row>
    <row r="407" spans="1:14" ht="25.5" outlineLevel="1">
      <c r="A407" s="31" t="s">
        <v>26</v>
      </c>
      <c r="B407" s="32" t="s">
        <v>270</v>
      </c>
      <c r="C407" s="32" t="s">
        <v>269</v>
      </c>
      <c r="D407" s="32" t="s">
        <v>64</v>
      </c>
      <c r="E407" s="32" t="s">
        <v>48</v>
      </c>
      <c r="F407" s="32"/>
      <c r="G407" s="32" t="s">
        <v>33</v>
      </c>
      <c r="H407" s="32" t="s">
        <v>105</v>
      </c>
      <c r="I407" s="33" t="s">
        <v>106</v>
      </c>
      <c r="J407" s="8">
        <f t="shared" si="125"/>
        <v>0</v>
      </c>
      <c r="K407" s="34"/>
      <c r="L407" s="34"/>
      <c r="M407" s="34"/>
      <c r="N407" s="34"/>
    </row>
    <row r="408" spans="1:14" outlineLevel="1">
      <c r="A408" s="31" t="s">
        <v>26</v>
      </c>
      <c r="B408" s="32" t="s">
        <v>270</v>
      </c>
      <c r="C408" s="32" t="s">
        <v>269</v>
      </c>
      <c r="D408" s="32" t="s">
        <v>64</v>
      </c>
      <c r="E408" s="32" t="s">
        <v>48</v>
      </c>
      <c r="F408" s="32"/>
      <c r="G408" s="32" t="s">
        <v>33</v>
      </c>
      <c r="H408" s="32" t="s">
        <v>107</v>
      </c>
      <c r="I408" s="33" t="s">
        <v>108</v>
      </c>
      <c r="J408" s="8">
        <f t="shared" si="125"/>
        <v>0</v>
      </c>
      <c r="K408" s="34"/>
      <c r="L408" s="34"/>
      <c r="M408" s="34"/>
      <c r="N408" s="34"/>
    </row>
    <row r="409" spans="1:14" ht="25.5" outlineLevel="1">
      <c r="A409" s="31" t="s">
        <v>26</v>
      </c>
      <c r="B409" s="32" t="s">
        <v>270</v>
      </c>
      <c r="C409" s="32" t="s">
        <v>269</v>
      </c>
      <c r="D409" s="32" t="s">
        <v>64</v>
      </c>
      <c r="E409" s="32" t="s">
        <v>111</v>
      </c>
      <c r="F409" s="32"/>
      <c r="G409" s="32" t="s">
        <v>33</v>
      </c>
      <c r="H409" s="32" t="s">
        <v>112</v>
      </c>
      <c r="I409" s="33" t="s">
        <v>113</v>
      </c>
      <c r="J409" s="8">
        <f t="shared" si="125"/>
        <v>0</v>
      </c>
      <c r="K409" s="34"/>
      <c r="L409" s="34"/>
      <c r="M409" s="34"/>
      <c r="N409" s="34"/>
    </row>
    <row r="410" spans="1:14" ht="38.25" outlineLevel="1">
      <c r="A410" s="31"/>
      <c r="B410" s="32" t="s">
        <v>270</v>
      </c>
      <c r="C410" s="32" t="s">
        <v>269</v>
      </c>
      <c r="D410" s="32" t="s">
        <v>64</v>
      </c>
      <c r="E410" s="32" t="s">
        <v>946</v>
      </c>
      <c r="F410" s="32"/>
      <c r="G410" s="32" t="s">
        <v>33</v>
      </c>
      <c r="H410" s="32" t="s">
        <v>947</v>
      </c>
      <c r="I410" s="33" t="s">
        <v>948</v>
      </c>
      <c r="J410" s="8">
        <f t="shared" si="125"/>
        <v>0</v>
      </c>
      <c r="K410" s="34"/>
      <c r="L410" s="34"/>
      <c r="M410" s="34"/>
      <c r="N410" s="34"/>
    </row>
    <row r="411" spans="1:14" ht="25.5" outlineLevel="1">
      <c r="A411" s="31" t="s">
        <v>26</v>
      </c>
      <c r="B411" s="32" t="s">
        <v>270</v>
      </c>
      <c r="C411" s="32" t="s">
        <v>269</v>
      </c>
      <c r="D411" s="32" t="s">
        <v>64</v>
      </c>
      <c r="E411" s="32" t="s">
        <v>117</v>
      </c>
      <c r="F411" s="32"/>
      <c r="G411" s="32" t="s">
        <v>33</v>
      </c>
      <c r="H411" s="32" t="s">
        <v>260</v>
      </c>
      <c r="I411" s="33" t="s">
        <v>261</v>
      </c>
      <c r="J411" s="8">
        <f t="shared" si="125"/>
        <v>0</v>
      </c>
      <c r="K411" s="34"/>
      <c r="L411" s="34"/>
      <c r="M411" s="34"/>
      <c r="N411" s="34"/>
    </row>
    <row r="412" spans="1:14" outlineLevel="1">
      <c r="A412" s="31" t="s">
        <v>26</v>
      </c>
      <c r="B412" s="32" t="s">
        <v>270</v>
      </c>
      <c r="C412" s="32" t="s">
        <v>269</v>
      </c>
      <c r="D412" s="32" t="s">
        <v>64</v>
      </c>
      <c r="E412" s="32" t="s">
        <v>117</v>
      </c>
      <c r="F412" s="32"/>
      <c r="G412" s="32" t="s">
        <v>33</v>
      </c>
      <c r="H412" s="32" t="s">
        <v>120</v>
      </c>
      <c r="I412" s="33" t="s">
        <v>121</v>
      </c>
      <c r="J412" s="8">
        <f t="shared" si="125"/>
        <v>0</v>
      </c>
      <c r="K412" s="34"/>
      <c r="L412" s="34"/>
      <c r="M412" s="34"/>
      <c r="N412" s="34"/>
    </row>
    <row r="413" spans="1:14" outlineLevel="1">
      <c r="A413" s="31" t="s">
        <v>26</v>
      </c>
      <c r="B413" s="32" t="s">
        <v>270</v>
      </c>
      <c r="C413" s="32" t="s">
        <v>269</v>
      </c>
      <c r="D413" s="32" t="s">
        <v>64</v>
      </c>
      <c r="E413" s="32" t="s">
        <v>125</v>
      </c>
      <c r="F413" s="32"/>
      <c r="G413" s="32" t="s">
        <v>33</v>
      </c>
      <c r="H413" s="32" t="s">
        <v>126</v>
      </c>
      <c r="I413" s="33" t="s">
        <v>127</v>
      </c>
      <c r="J413" s="8">
        <f t="shared" si="125"/>
        <v>0</v>
      </c>
      <c r="K413" s="34"/>
      <c r="L413" s="34"/>
      <c r="M413" s="34"/>
      <c r="N413" s="34"/>
    </row>
    <row r="414" spans="1:14" outlineLevel="1">
      <c r="A414" s="31" t="s">
        <v>26</v>
      </c>
      <c r="B414" s="32" t="s">
        <v>270</v>
      </c>
      <c r="C414" s="32" t="s">
        <v>269</v>
      </c>
      <c r="D414" s="32" t="s">
        <v>64</v>
      </c>
      <c r="E414" s="32" t="s">
        <v>128</v>
      </c>
      <c r="F414" s="32"/>
      <c r="G414" s="32" t="s">
        <v>33</v>
      </c>
      <c r="H414" s="32" t="s">
        <v>298</v>
      </c>
      <c r="I414" s="33" t="s">
        <v>299</v>
      </c>
      <c r="J414" s="8">
        <f t="shared" si="125"/>
        <v>0</v>
      </c>
      <c r="K414" s="34"/>
      <c r="L414" s="34"/>
      <c r="M414" s="34"/>
      <c r="N414" s="34"/>
    </row>
    <row r="415" spans="1:14" outlineLevel="1">
      <c r="A415" s="31" t="s">
        <v>26</v>
      </c>
      <c r="B415" s="32" t="s">
        <v>270</v>
      </c>
      <c r="C415" s="32" t="s">
        <v>269</v>
      </c>
      <c r="D415" s="32" t="s">
        <v>64</v>
      </c>
      <c r="E415" s="32" t="s">
        <v>128</v>
      </c>
      <c r="F415" s="32"/>
      <c r="G415" s="32" t="s">
        <v>33</v>
      </c>
      <c r="H415" s="32" t="s">
        <v>300</v>
      </c>
      <c r="I415" s="33" t="s">
        <v>301</v>
      </c>
      <c r="J415" s="8">
        <f t="shared" si="125"/>
        <v>0</v>
      </c>
      <c r="K415" s="34"/>
      <c r="L415" s="34"/>
      <c r="M415" s="34"/>
      <c r="N415" s="34"/>
    </row>
    <row r="416" spans="1:14" outlineLevel="1">
      <c r="A416" s="31" t="s">
        <v>26</v>
      </c>
      <c r="B416" s="32" t="s">
        <v>270</v>
      </c>
      <c r="C416" s="32" t="s">
        <v>269</v>
      </c>
      <c r="D416" s="32" t="s">
        <v>64</v>
      </c>
      <c r="E416" s="32" t="s">
        <v>128</v>
      </c>
      <c r="F416" s="32"/>
      <c r="G416" s="32" t="s">
        <v>33</v>
      </c>
      <c r="H416" s="32" t="s">
        <v>135</v>
      </c>
      <c r="I416" s="33" t="s">
        <v>136</v>
      </c>
      <c r="J416" s="8">
        <f t="shared" si="125"/>
        <v>0</v>
      </c>
      <c r="K416" s="34"/>
      <c r="L416" s="34"/>
      <c r="M416" s="34"/>
      <c r="N416" s="34"/>
    </row>
    <row r="417" spans="1:14" outlineLevel="1">
      <c r="A417" s="31" t="s">
        <v>26</v>
      </c>
      <c r="B417" s="32" t="s">
        <v>270</v>
      </c>
      <c r="C417" s="32" t="s">
        <v>269</v>
      </c>
      <c r="D417" s="32" t="s">
        <v>64</v>
      </c>
      <c r="E417" s="32" t="s">
        <v>128</v>
      </c>
      <c r="F417" s="32"/>
      <c r="G417" s="32" t="s">
        <v>33</v>
      </c>
      <c r="H417" s="32" t="s">
        <v>137</v>
      </c>
      <c r="I417" s="33" t="s">
        <v>138</v>
      </c>
      <c r="J417" s="8">
        <f t="shared" si="125"/>
        <v>0</v>
      </c>
      <c r="K417" s="34"/>
      <c r="L417" s="34"/>
      <c r="M417" s="34">
        <v>294600</v>
      </c>
      <c r="N417" s="34">
        <v>224000</v>
      </c>
    </row>
    <row r="418" spans="1:14" ht="25.5" outlineLevel="1">
      <c r="A418" s="31" t="s">
        <v>26</v>
      </c>
      <c r="B418" s="32" t="s">
        <v>270</v>
      </c>
      <c r="C418" s="32" t="s">
        <v>269</v>
      </c>
      <c r="D418" s="32" t="s">
        <v>64</v>
      </c>
      <c r="E418" s="32" t="s">
        <v>302</v>
      </c>
      <c r="F418" s="32"/>
      <c r="G418" s="32" t="s">
        <v>33</v>
      </c>
      <c r="H418" s="32" t="s">
        <v>303</v>
      </c>
      <c r="I418" s="33" t="s">
        <v>304</v>
      </c>
      <c r="J418" s="8">
        <f t="shared" si="125"/>
        <v>0</v>
      </c>
      <c r="K418" s="34"/>
      <c r="L418" s="34"/>
      <c r="M418" s="34"/>
      <c r="N418" s="34"/>
    </row>
    <row r="419" spans="1:14">
      <c r="A419" s="25" t="s">
        <v>26</v>
      </c>
      <c r="B419" s="26" t="s">
        <v>270</v>
      </c>
      <c r="C419" s="26" t="s">
        <v>269</v>
      </c>
      <c r="D419" s="26" t="s">
        <v>152</v>
      </c>
      <c r="E419" s="26"/>
      <c r="F419" s="26"/>
      <c r="G419" s="26"/>
      <c r="H419" s="26"/>
      <c r="I419" s="27"/>
      <c r="J419" s="6">
        <f t="shared" ref="J419:J488" si="143">K419+L419</f>
        <v>0</v>
      </c>
      <c r="K419" s="6">
        <f>K420</f>
        <v>0</v>
      </c>
      <c r="L419" s="6">
        <f t="shared" ref="L419:N420" si="144">L420</f>
        <v>0</v>
      </c>
      <c r="M419" s="6">
        <f t="shared" si="144"/>
        <v>0</v>
      </c>
      <c r="N419" s="6">
        <f t="shared" si="144"/>
        <v>0</v>
      </c>
    </row>
    <row r="420" spans="1:14">
      <c r="A420" s="28" t="s">
        <v>26</v>
      </c>
      <c r="B420" s="29" t="s">
        <v>270</v>
      </c>
      <c r="C420" s="29" t="s">
        <v>269</v>
      </c>
      <c r="D420" s="29" t="s">
        <v>159</v>
      </c>
      <c r="E420" s="29"/>
      <c r="F420" s="29"/>
      <c r="G420" s="29"/>
      <c r="H420" s="29"/>
      <c r="I420" s="30"/>
      <c r="J420" s="7">
        <f t="shared" si="143"/>
        <v>0</v>
      </c>
      <c r="K420" s="7">
        <f>K421</f>
        <v>0</v>
      </c>
      <c r="L420" s="7">
        <f t="shared" si="144"/>
        <v>0</v>
      </c>
      <c r="M420" s="7">
        <f t="shared" si="144"/>
        <v>0</v>
      </c>
      <c r="N420" s="7">
        <f t="shared" si="144"/>
        <v>0</v>
      </c>
    </row>
    <row r="421" spans="1:14" outlineLevel="1">
      <c r="A421" s="31" t="s">
        <v>26</v>
      </c>
      <c r="B421" s="32" t="s">
        <v>270</v>
      </c>
      <c r="C421" s="32" t="s">
        <v>269</v>
      </c>
      <c r="D421" s="32" t="s">
        <v>159</v>
      </c>
      <c r="E421" s="32" t="s">
        <v>283</v>
      </c>
      <c r="F421" s="32"/>
      <c r="G421" s="32" t="s">
        <v>33</v>
      </c>
      <c r="H421" s="32" t="s">
        <v>284</v>
      </c>
      <c r="I421" s="33" t="s">
        <v>285</v>
      </c>
      <c r="J421" s="8">
        <f t="shared" si="143"/>
        <v>0</v>
      </c>
      <c r="K421" s="34"/>
      <c r="L421" s="34"/>
      <c r="M421" s="34"/>
      <c r="N421" s="34"/>
    </row>
    <row r="422" spans="1:14">
      <c r="A422" s="22" t="s">
        <v>26</v>
      </c>
      <c r="B422" s="23" t="s">
        <v>270</v>
      </c>
      <c r="C422" s="23" t="s">
        <v>305</v>
      </c>
      <c r="D422" s="23"/>
      <c r="E422" s="23"/>
      <c r="F422" s="23"/>
      <c r="G422" s="23"/>
      <c r="H422" s="23"/>
      <c r="I422" s="24"/>
      <c r="J422" s="5">
        <f t="shared" si="143"/>
        <v>0</v>
      </c>
      <c r="K422" s="5">
        <f>K423+K427</f>
        <v>0</v>
      </c>
      <c r="L422" s="5">
        <f t="shared" ref="L422:N422" si="145">L423+L427</f>
        <v>0</v>
      </c>
      <c r="M422" s="5">
        <f t="shared" si="145"/>
        <v>0</v>
      </c>
      <c r="N422" s="5">
        <f t="shared" si="145"/>
        <v>0</v>
      </c>
    </row>
    <row r="423" spans="1:14">
      <c r="A423" s="25" t="s">
        <v>26</v>
      </c>
      <c r="B423" s="26" t="s">
        <v>270</v>
      </c>
      <c r="C423" s="26" t="s">
        <v>305</v>
      </c>
      <c r="D423" s="26" t="s">
        <v>55</v>
      </c>
      <c r="E423" s="26"/>
      <c r="F423" s="26"/>
      <c r="G423" s="26"/>
      <c r="H423" s="26"/>
      <c r="I423" s="27"/>
      <c r="J423" s="6">
        <f t="shared" si="143"/>
        <v>0</v>
      </c>
      <c r="K423" s="6">
        <f>K424</f>
        <v>0</v>
      </c>
      <c r="L423" s="6">
        <f t="shared" ref="L423:N423" si="146">L424</f>
        <v>0</v>
      </c>
      <c r="M423" s="6">
        <f t="shared" si="146"/>
        <v>0</v>
      </c>
      <c r="N423" s="6">
        <f t="shared" si="146"/>
        <v>0</v>
      </c>
    </row>
    <row r="424" spans="1:14">
      <c r="A424" s="28" t="s">
        <v>26</v>
      </c>
      <c r="B424" s="29" t="s">
        <v>270</v>
      </c>
      <c r="C424" s="29" t="s">
        <v>305</v>
      </c>
      <c r="D424" s="29" t="s">
        <v>64</v>
      </c>
      <c r="E424" s="29"/>
      <c r="F424" s="29"/>
      <c r="G424" s="29"/>
      <c r="H424" s="29"/>
      <c r="I424" s="30"/>
      <c r="J424" s="7">
        <f t="shared" si="143"/>
        <v>0</v>
      </c>
      <c r="K424" s="7">
        <f>SUM(K425:K426)</f>
        <v>0</v>
      </c>
      <c r="L424" s="7">
        <f t="shared" ref="L424:N424" si="147">SUM(L425:L426)</f>
        <v>0</v>
      </c>
      <c r="M424" s="7">
        <f t="shared" si="147"/>
        <v>0</v>
      </c>
      <c r="N424" s="7">
        <f t="shared" si="147"/>
        <v>0</v>
      </c>
    </row>
    <row r="425" spans="1:14" outlineLevel="1">
      <c r="A425" s="31" t="s">
        <v>26</v>
      </c>
      <c r="B425" s="32" t="s">
        <v>270</v>
      </c>
      <c r="C425" s="32" t="s">
        <v>305</v>
      </c>
      <c r="D425" s="32" t="s">
        <v>64</v>
      </c>
      <c r="E425" s="32" t="s">
        <v>117</v>
      </c>
      <c r="F425" s="32"/>
      <c r="G425" s="32" t="s">
        <v>33</v>
      </c>
      <c r="H425" s="32" t="s">
        <v>120</v>
      </c>
      <c r="I425" s="33" t="s">
        <v>121</v>
      </c>
      <c r="J425" s="8">
        <f t="shared" si="143"/>
        <v>0</v>
      </c>
      <c r="K425" s="34"/>
      <c r="L425" s="34"/>
      <c r="M425" s="34"/>
      <c r="N425" s="34"/>
    </row>
    <row r="426" spans="1:14" outlineLevel="1">
      <c r="A426" s="31" t="s">
        <v>26</v>
      </c>
      <c r="B426" s="32" t="s">
        <v>270</v>
      </c>
      <c r="C426" s="32" t="s">
        <v>305</v>
      </c>
      <c r="D426" s="32" t="s">
        <v>64</v>
      </c>
      <c r="E426" s="32" t="s">
        <v>117</v>
      </c>
      <c r="F426" s="32" t="s">
        <v>816</v>
      </c>
      <c r="G426" s="32" t="s">
        <v>122</v>
      </c>
      <c r="H426" s="32" t="s">
        <v>120</v>
      </c>
      <c r="I426" s="33" t="s">
        <v>121</v>
      </c>
      <c r="J426" s="8">
        <f t="shared" si="143"/>
        <v>0</v>
      </c>
      <c r="K426" s="34"/>
      <c r="L426" s="34"/>
      <c r="M426" s="34"/>
      <c r="N426" s="34"/>
    </row>
    <row r="427" spans="1:14">
      <c r="A427" s="25" t="s">
        <v>26</v>
      </c>
      <c r="B427" s="26" t="s">
        <v>270</v>
      </c>
      <c r="C427" s="26" t="s">
        <v>305</v>
      </c>
      <c r="D427" s="26" t="s">
        <v>147</v>
      </c>
      <c r="E427" s="26"/>
      <c r="F427" s="26"/>
      <c r="G427" s="26"/>
      <c r="H427" s="26"/>
      <c r="I427" s="27"/>
      <c r="J427" s="6">
        <f t="shared" si="143"/>
        <v>0</v>
      </c>
      <c r="K427" s="6">
        <f>K428</f>
        <v>0</v>
      </c>
      <c r="L427" s="6">
        <f t="shared" ref="L427:N428" si="148">L428</f>
        <v>0</v>
      </c>
      <c r="M427" s="6">
        <f t="shared" si="148"/>
        <v>0</v>
      </c>
      <c r="N427" s="6">
        <f t="shared" si="148"/>
        <v>0</v>
      </c>
    </row>
    <row r="428" spans="1:14">
      <c r="A428" s="28" t="s">
        <v>26</v>
      </c>
      <c r="B428" s="29" t="s">
        <v>270</v>
      </c>
      <c r="C428" s="29" t="s">
        <v>305</v>
      </c>
      <c r="D428" s="29" t="s">
        <v>148</v>
      </c>
      <c r="E428" s="29"/>
      <c r="F428" s="29"/>
      <c r="G428" s="29"/>
      <c r="H428" s="29"/>
      <c r="I428" s="30"/>
      <c r="J428" s="7">
        <f t="shared" si="143"/>
        <v>0</v>
      </c>
      <c r="K428" s="7">
        <f>K429</f>
        <v>0</v>
      </c>
      <c r="L428" s="7">
        <f t="shared" si="148"/>
        <v>0</v>
      </c>
      <c r="M428" s="7">
        <f t="shared" si="148"/>
        <v>0</v>
      </c>
      <c r="N428" s="7">
        <f t="shared" si="148"/>
        <v>0</v>
      </c>
    </row>
    <row r="429" spans="1:14" ht="38.25" outlineLevel="1">
      <c r="A429" s="31" t="s">
        <v>26</v>
      </c>
      <c r="B429" s="32" t="s">
        <v>270</v>
      </c>
      <c r="C429" s="32" t="s">
        <v>305</v>
      </c>
      <c r="D429" s="32" t="s">
        <v>148</v>
      </c>
      <c r="E429" s="32" t="s">
        <v>149</v>
      </c>
      <c r="F429" s="32"/>
      <c r="G429" s="32" t="s">
        <v>33</v>
      </c>
      <c r="H429" s="32" t="s">
        <v>306</v>
      </c>
      <c r="I429" s="33" t="s">
        <v>307</v>
      </c>
      <c r="J429" s="8">
        <f t="shared" si="143"/>
        <v>0</v>
      </c>
      <c r="K429" s="34"/>
      <c r="L429" s="34"/>
      <c r="M429" s="34"/>
      <c r="N429" s="34"/>
    </row>
    <row r="430" spans="1:14">
      <c r="A430" s="22" t="s">
        <v>26</v>
      </c>
      <c r="B430" s="23" t="s">
        <v>270</v>
      </c>
      <c r="C430" s="23" t="s">
        <v>308</v>
      </c>
      <c r="D430" s="23"/>
      <c r="E430" s="23"/>
      <c r="F430" s="23"/>
      <c r="G430" s="23"/>
      <c r="H430" s="23"/>
      <c r="I430" s="24"/>
      <c r="J430" s="5">
        <f t="shared" si="143"/>
        <v>0</v>
      </c>
      <c r="K430" s="5">
        <f>K431</f>
        <v>0</v>
      </c>
      <c r="L430" s="5">
        <f t="shared" ref="L430:N431" si="149">L431</f>
        <v>0</v>
      </c>
      <c r="M430" s="5">
        <f t="shared" si="149"/>
        <v>0</v>
      </c>
      <c r="N430" s="5">
        <f t="shared" si="149"/>
        <v>0</v>
      </c>
    </row>
    <row r="431" spans="1:14">
      <c r="A431" s="25" t="s">
        <v>26</v>
      </c>
      <c r="B431" s="26" t="s">
        <v>270</v>
      </c>
      <c r="C431" s="26" t="s">
        <v>308</v>
      </c>
      <c r="D431" s="26" t="s">
        <v>55</v>
      </c>
      <c r="E431" s="26"/>
      <c r="F431" s="26"/>
      <c r="G431" s="26"/>
      <c r="H431" s="26"/>
      <c r="I431" s="27"/>
      <c r="J431" s="6">
        <f t="shared" si="143"/>
        <v>0</v>
      </c>
      <c r="K431" s="6">
        <f>K432</f>
        <v>0</v>
      </c>
      <c r="L431" s="6">
        <f t="shared" si="149"/>
        <v>0</v>
      </c>
      <c r="M431" s="6">
        <f t="shared" si="149"/>
        <v>0</v>
      </c>
      <c r="N431" s="6">
        <f t="shared" si="149"/>
        <v>0</v>
      </c>
    </row>
    <row r="432" spans="1:14">
      <c r="A432" s="28" t="s">
        <v>26</v>
      </c>
      <c r="B432" s="29" t="s">
        <v>270</v>
      </c>
      <c r="C432" s="29" t="s">
        <v>308</v>
      </c>
      <c r="D432" s="29" t="s">
        <v>64</v>
      </c>
      <c r="E432" s="29"/>
      <c r="F432" s="29"/>
      <c r="G432" s="29"/>
      <c r="H432" s="29"/>
      <c r="I432" s="30"/>
      <c r="J432" s="7">
        <f t="shared" si="143"/>
        <v>0</v>
      </c>
      <c r="K432" s="7">
        <f>SUM(K433:K434)</f>
        <v>0</v>
      </c>
      <c r="L432" s="7">
        <f t="shared" ref="L432:N432" si="150">SUM(L433:L434)</f>
        <v>0</v>
      </c>
      <c r="M432" s="7">
        <f t="shared" si="150"/>
        <v>0</v>
      </c>
      <c r="N432" s="7">
        <f t="shared" si="150"/>
        <v>0</v>
      </c>
    </row>
    <row r="433" spans="1:14" outlineLevel="1">
      <c r="A433" s="31" t="s">
        <v>26</v>
      </c>
      <c r="B433" s="32" t="s">
        <v>270</v>
      </c>
      <c r="C433" s="32" t="s">
        <v>308</v>
      </c>
      <c r="D433" s="32" t="s">
        <v>64</v>
      </c>
      <c r="E433" s="32" t="s">
        <v>117</v>
      </c>
      <c r="F433" s="32"/>
      <c r="G433" s="32" t="s">
        <v>122</v>
      </c>
      <c r="H433" s="32" t="s">
        <v>120</v>
      </c>
      <c r="I433" s="33" t="s">
        <v>121</v>
      </c>
      <c r="J433" s="8">
        <f t="shared" si="143"/>
        <v>0</v>
      </c>
      <c r="K433" s="34"/>
      <c r="L433" s="34"/>
      <c r="M433" s="34"/>
      <c r="N433" s="34"/>
    </row>
    <row r="434" spans="1:14" outlineLevel="1">
      <c r="A434" s="31" t="s">
        <v>26</v>
      </c>
      <c r="B434" s="32" t="s">
        <v>270</v>
      </c>
      <c r="C434" s="32" t="s">
        <v>308</v>
      </c>
      <c r="D434" s="32" t="s">
        <v>64</v>
      </c>
      <c r="E434" s="32" t="s">
        <v>117</v>
      </c>
      <c r="F434" s="32"/>
      <c r="G434" s="32" t="s">
        <v>33</v>
      </c>
      <c r="H434" s="32" t="s">
        <v>120</v>
      </c>
      <c r="I434" s="33" t="s">
        <v>121</v>
      </c>
      <c r="J434" s="8">
        <f t="shared" si="143"/>
        <v>0</v>
      </c>
      <c r="K434" s="34"/>
      <c r="L434" s="34"/>
      <c r="M434" s="34"/>
      <c r="N434" s="34"/>
    </row>
    <row r="435" spans="1:14">
      <c r="A435" s="22" t="s">
        <v>26</v>
      </c>
      <c r="B435" s="23" t="s">
        <v>270</v>
      </c>
      <c r="C435" s="23" t="s">
        <v>309</v>
      </c>
      <c r="D435" s="23"/>
      <c r="E435" s="23"/>
      <c r="F435" s="23"/>
      <c r="G435" s="23"/>
      <c r="H435" s="23"/>
      <c r="I435" s="24"/>
      <c r="J435" s="5">
        <f t="shared" si="143"/>
        <v>218000</v>
      </c>
      <c r="K435" s="5">
        <f>K436</f>
        <v>152594.25</v>
      </c>
      <c r="L435" s="5">
        <f t="shared" ref="L435:N436" si="151">L436</f>
        <v>65405.75</v>
      </c>
      <c r="M435" s="5">
        <f t="shared" si="151"/>
        <v>165405.75</v>
      </c>
      <c r="N435" s="5">
        <f t="shared" si="151"/>
        <v>165405.75</v>
      </c>
    </row>
    <row r="436" spans="1:14">
      <c r="A436" s="25" t="s">
        <v>26</v>
      </c>
      <c r="B436" s="26" t="s">
        <v>270</v>
      </c>
      <c r="C436" s="26" t="s">
        <v>309</v>
      </c>
      <c r="D436" s="26" t="s">
        <v>55</v>
      </c>
      <c r="E436" s="26"/>
      <c r="F436" s="26"/>
      <c r="G436" s="26"/>
      <c r="H436" s="26"/>
      <c r="I436" s="27"/>
      <c r="J436" s="6">
        <f t="shared" si="143"/>
        <v>218000</v>
      </c>
      <c r="K436" s="6">
        <f>K437</f>
        <v>152594.25</v>
      </c>
      <c r="L436" s="6">
        <f t="shared" si="151"/>
        <v>65405.75</v>
      </c>
      <c r="M436" s="6">
        <f t="shared" si="151"/>
        <v>165405.75</v>
      </c>
      <c r="N436" s="6">
        <f t="shared" si="151"/>
        <v>165405.75</v>
      </c>
    </row>
    <row r="437" spans="1:14">
      <c r="A437" s="28" t="s">
        <v>26</v>
      </c>
      <c r="B437" s="29" t="s">
        <v>270</v>
      </c>
      <c r="C437" s="29" t="s">
        <v>309</v>
      </c>
      <c r="D437" s="29" t="s">
        <v>139</v>
      </c>
      <c r="E437" s="29"/>
      <c r="F437" s="29"/>
      <c r="G437" s="29"/>
      <c r="H437" s="29"/>
      <c r="I437" s="30"/>
      <c r="J437" s="7">
        <f>K437+L437</f>
        <v>218000</v>
      </c>
      <c r="K437" s="7">
        <f>K439+K438</f>
        <v>152594.25</v>
      </c>
      <c r="L437" s="7">
        <f t="shared" ref="L437:N437" si="152">L439+L438</f>
        <v>65405.75</v>
      </c>
      <c r="M437" s="7">
        <f t="shared" si="152"/>
        <v>165405.75</v>
      </c>
      <c r="N437" s="7">
        <f t="shared" si="152"/>
        <v>165405.75</v>
      </c>
    </row>
    <row r="438" spans="1:14">
      <c r="A438" s="28"/>
      <c r="B438" s="32" t="s">
        <v>270</v>
      </c>
      <c r="C438" s="32" t="s">
        <v>309</v>
      </c>
      <c r="D438" s="32" t="s">
        <v>139</v>
      </c>
      <c r="E438" s="32" t="s">
        <v>70</v>
      </c>
      <c r="F438" s="32"/>
      <c r="G438" s="32" t="s">
        <v>122</v>
      </c>
      <c r="H438" s="32" t="s">
        <v>144</v>
      </c>
      <c r="I438" s="33" t="s">
        <v>145</v>
      </c>
      <c r="J438" s="7"/>
      <c r="K438" s="7"/>
      <c r="L438" s="7"/>
      <c r="M438" s="7"/>
      <c r="N438" s="7"/>
    </row>
    <row r="439" spans="1:14" outlineLevel="1">
      <c r="A439" s="31" t="s">
        <v>26</v>
      </c>
      <c r="B439" s="32" t="s">
        <v>270</v>
      </c>
      <c r="C439" s="32" t="s">
        <v>309</v>
      </c>
      <c r="D439" s="32" t="s">
        <v>139</v>
      </c>
      <c r="E439" s="32" t="s">
        <v>70</v>
      </c>
      <c r="F439" s="32"/>
      <c r="G439" s="32" t="s">
        <v>33</v>
      </c>
      <c r="H439" s="32" t="s">
        <v>144</v>
      </c>
      <c r="I439" s="33" t="s">
        <v>145</v>
      </c>
      <c r="J439" s="8">
        <f t="shared" si="143"/>
        <v>218000</v>
      </c>
      <c r="K439" s="34">
        <v>152594.25</v>
      </c>
      <c r="L439" s="34">
        <v>65405.75</v>
      </c>
      <c r="M439" s="34">
        <f>65405.75+100000</f>
        <v>165405.75</v>
      </c>
      <c r="N439" s="34">
        <f>65405.75+100000</f>
        <v>165405.75</v>
      </c>
    </row>
    <row r="440" spans="1:14">
      <c r="A440" s="22" t="s">
        <v>26</v>
      </c>
      <c r="B440" s="241" t="s">
        <v>270</v>
      </c>
      <c r="C440" s="241" t="s">
        <v>913</v>
      </c>
      <c r="D440" s="241"/>
      <c r="E440" s="241"/>
      <c r="F440" s="241"/>
      <c r="G440" s="241"/>
      <c r="H440" s="241"/>
      <c r="I440" s="242"/>
      <c r="J440" s="243">
        <f t="shared" si="143"/>
        <v>0</v>
      </c>
      <c r="K440" s="243">
        <f>K441</f>
        <v>0</v>
      </c>
      <c r="L440" s="243">
        <f t="shared" ref="L440:N441" si="153">L441</f>
        <v>0</v>
      </c>
      <c r="M440" s="243">
        <f t="shared" si="153"/>
        <v>0</v>
      </c>
      <c r="N440" s="243">
        <f t="shared" si="153"/>
        <v>2400000</v>
      </c>
    </row>
    <row r="441" spans="1:14">
      <c r="A441" s="25" t="s">
        <v>26</v>
      </c>
      <c r="B441" s="244" t="s">
        <v>270</v>
      </c>
      <c r="C441" s="241" t="s">
        <v>913</v>
      </c>
      <c r="D441" s="244" t="s">
        <v>55</v>
      </c>
      <c r="E441" s="244"/>
      <c r="F441" s="244"/>
      <c r="G441" s="244"/>
      <c r="H441" s="244"/>
      <c r="I441" s="245"/>
      <c r="J441" s="246">
        <f t="shared" si="143"/>
        <v>0</v>
      </c>
      <c r="K441" s="246">
        <f>K442</f>
        <v>0</v>
      </c>
      <c r="L441" s="246">
        <f t="shared" si="153"/>
        <v>0</v>
      </c>
      <c r="M441" s="246">
        <f t="shared" si="153"/>
        <v>0</v>
      </c>
      <c r="N441" s="246">
        <f t="shared" si="153"/>
        <v>2400000</v>
      </c>
    </row>
    <row r="442" spans="1:14">
      <c r="A442" s="28" t="s">
        <v>26</v>
      </c>
      <c r="B442" s="247" t="s">
        <v>270</v>
      </c>
      <c r="C442" s="241" t="s">
        <v>913</v>
      </c>
      <c r="D442" s="247" t="s">
        <v>64</v>
      </c>
      <c r="E442" s="247"/>
      <c r="F442" s="247"/>
      <c r="G442" s="247"/>
      <c r="H442" s="247"/>
      <c r="I442" s="248"/>
      <c r="J442" s="249">
        <f t="shared" si="143"/>
        <v>0</v>
      </c>
      <c r="K442" s="249">
        <f>SUM(K443)</f>
        <v>0</v>
      </c>
      <c r="L442" s="249">
        <f t="shared" ref="L442:N442" si="154">SUM(L443)</f>
        <v>0</v>
      </c>
      <c r="M442" s="249">
        <f t="shared" si="154"/>
        <v>0</v>
      </c>
      <c r="N442" s="249">
        <f t="shared" si="154"/>
        <v>2400000</v>
      </c>
    </row>
    <row r="443" spans="1:14" outlineLevel="1">
      <c r="A443" s="31" t="s">
        <v>26</v>
      </c>
      <c r="B443" s="250" t="s">
        <v>270</v>
      </c>
      <c r="C443" s="241" t="s">
        <v>913</v>
      </c>
      <c r="D443" s="250" t="s">
        <v>64</v>
      </c>
      <c r="E443" s="250" t="s">
        <v>117</v>
      </c>
      <c r="F443" s="250"/>
      <c r="G443" s="250" t="s">
        <v>122</v>
      </c>
      <c r="H443" s="250" t="s">
        <v>120</v>
      </c>
      <c r="I443" s="251" t="s">
        <v>121</v>
      </c>
      <c r="J443" s="252">
        <f t="shared" si="143"/>
        <v>0</v>
      </c>
      <c r="K443" s="253"/>
      <c r="L443" s="253"/>
      <c r="M443" s="253"/>
      <c r="N443" s="253">
        <v>2400000</v>
      </c>
    </row>
    <row r="444" spans="1:14">
      <c r="A444" s="19" t="s">
        <v>26</v>
      </c>
      <c r="B444" s="20" t="s">
        <v>310</v>
      </c>
      <c r="C444" s="20"/>
      <c r="D444" s="20"/>
      <c r="E444" s="20"/>
      <c r="F444" s="20"/>
      <c r="G444" s="20"/>
      <c r="H444" s="20"/>
      <c r="I444" s="21"/>
      <c r="J444" s="4">
        <f>K444+L444</f>
        <v>15212900</v>
      </c>
      <c r="K444" s="4">
        <f>K445+K455+K450</f>
        <v>0</v>
      </c>
      <c r="L444" s="4">
        <f>L445+L455+L450</f>
        <v>15212900</v>
      </c>
      <c r="M444" s="4">
        <f t="shared" ref="M444:N444" si="155">M445+M455+M450</f>
        <v>0</v>
      </c>
      <c r="N444" s="4">
        <f t="shared" si="155"/>
        <v>0</v>
      </c>
    </row>
    <row r="445" spans="1:14">
      <c r="A445" s="22" t="s">
        <v>26</v>
      </c>
      <c r="B445" s="23" t="s">
        <v>310</v>
      </c>
      <c r="C445" s="23" t="s">
        <v>314</v>
      </c>
      <c r="D445" s="23"/>
      <c r="E445" s="23"/>
      <c r="F445" s="23"/>
      <c r="G445" s="23"/>
      <c r="H445" s="23"/>
      <c r="I445" s="24"/>
      <c r="J445" s="5">
        <f t="shared" si="143"/>
        <v>15212900</v>
      </c>
      <c r="K445" s="5">
        <f>K446</f>
        <v>0</v>
      </c>
      <c r="L445" s="5">
        <f t="shared" ref="L445:N446" si="156">L446</f>
        <v>15212900</v>
      </c>
      <c r="M445" s="5">
        <f t="shared" si="156"/>
        <v>0</v>
      </c>
      <c r="N445" s="5">
        <f t="shared" si="156"/>
        <v>0</v>
      </c>
    </row>
    <row r="446" spans="1:14">
      <c r="A446" s="25" t="s">
        <v>26</v>
      </c>
      <c r="B446" s="26" t="s">
        <v>310</v>
      </c>
      <c r="C446" s="26" t="s">
        <v>314</v>
      </c>
      <c r="D446" s="26" t="s">
        <v>254</v>
      </c>
      <c r="E446" s="26"/>
      <c r="F446" s="26"/>
      <c r="G446" s="26"/>
      <c r="H446" s="26"/>
      <c r="I446" s="27"/>
      <c r="J446" s="6">
        <f t="shared" si="143"/>
        <v>15212900</v>
      </c>
      <c r="K446" s="6">
        <f>K447</f>
        <v>0</v>
      </c>
      <c r="L446" s="6">
        <f t="shared" si="156"/>
        <v>15212900</v>
      </c>
      <c r="M446" s="6">
        <f t="shared" si="156"/>
        <v>0</v>
      </c>
      <c r="N446" s="6">
        <f t="shared" si="156"/>
        <v>0</v>
      </c>
    </row>
    <row r="447" spans="1:14">
      <c r="A447" s="28" t="s">
        <v>26</v>
      </c>
      <c r="B447" s="29" t="s">
        <v>310</v>
      </c>
      <c r="C447" s="29" t="s">
        <v>314</v>
      </c>
      <c r="D447" s="29" t="s">
        <v>311</v>
      </c>
      <c r="E447" s="29"/>
      <c r="F447" s="29"/>
      <c r="G447" s="29"/>
      <c r="H447" s="29"/>
      <c r="I447" s="30"/>
      <c r="J447" s="7">
        <f t="shared" si="143"/>
        <v>15212900</v>
      </c>
      <c r="K447" s="7">
        <f>SUM(K448:K449)</f>
        <v>0</v>
      </c>
      <c r="L447" s="7">
        <f t="shared" ref="L447:N447" si="157">SUM(L448:L449)</f>
        <v>15212900</v>
      </c>
      <c r="M447" s="7">
        <f t="shared" si="157"/>
        <v>0</v>
      </c>
      <c r="N447" s="7">
        <f t="shared" si="157"/>
        <v>0</v>
      </c>
    </row>
    <row r="448" spans="1:14" ht="25.5" outlineLevel="1">
      <c r="A448" s="31" t="s">
        <v>26</v>
      </c>
      <c r="B448" s="32" t="s">
        <v>310</v>
      </c>
      <c r="C448" s="32" t="s">
        <v>314</v>
      </c>
      <c r="D448" s="32" t="s">
        <v>311</v>
      </c>
      <c r="E448" s="32" t="s">
        <v>117</v>
      </c>
      <c r="F448" s="32"/>
      <c r="G448" s="32" t="s">
        <v>122</v>
      </c>
      <c r="H448" s="32" t="s">
        <v>312</v>
      </c>
      <c r="I448" s="33" t="s">
        <v>313</v>
      </c>
      <c r="J448" s="8">
        <f t="shared" si="143"/>
        <v>15212900</v>
      </c>
      <c r="K448" s="34">
        <v>0</v>
      </c>
      <c r="L448" s="34">
        <v>15212900</v>
      </c>
      <c r="M448" s="34"/>
      <c r="N448" s="34"/>
    </row>
    <row r="449" spans="1:14" ht="25.5" outlineLevel="1">
      <c r="A449" s="31" t="s">
        <v>26</v>
      </c>
      <c r="B449" s="32" t="s">
        <v>310</v>
      </c>
      <c r="C449" s="32" t="s">
        <v>314</v>
      </c>
      <c r="D449" s="32" t="s">
        <v>311</v>
      </c>
      <c r="E449" s="32" t="s">
        <v>117</v>
      </c>
      <c r="F449" s="32"/>
      <c r="G449" s="32" t="s">
        <v>33</v>
      </c>
      <c r="H449" s="32" t="s">
        <v>312</v>
      </c>
      <c r="I449" s="33" t="s">
        <v>313</v>
      </c>
      <c r="J449" s="8">
        <f t="shared" si="143"/>
        <v>0</v>
      </c>
      <c r="K449" s="34"/>
      <c r="L449" s="34"/>
      <c r="M449" s="34"/>
      <c r="N449" s="34"/>
    </row>
    <row r="450" spans="1:14" outlineLevel="1">
      <c r="A450" s="31"/>
      <c r="B450" s="228" t="s">
        <v>310</v>
      </c>
      <c r="C450" s="228" t="s">
        <v>896</v>
      </c>
      <c r="D450" s="228"/>
      <c r="E450" s="228"/>
      <c r="F450" s="228"/>
      <c r="G450" s="228"/>
      <c r="H450" s="228"/>
      <c r="I450" s="229"/>
      <c r="J450" s="230">
        <f t="shared" ref="J450:J454" si="158">K450+L450</f>
        <v>0</v>
      </c>
      <c r="K450" s="230">
        <f>K451</f>
        <v>0</v>
      </c>
      <c r="L450" s="230">
        <f t="shared" ref="L450:N451" si="159">L451</f>
        <v>0</v>
      </c>
      <c r="M450" s="230">
        <f t="shared" si="159"/>
        <v>0</v>
      </c>
      <c r="N450" s="230">
        <f t="shared" si="159"/>
        <v>0</v>
      </c>
    </row>
    <row r="451" spans="1:14" outlineLevel="1">
      <c r="A451" s="31"/>
      <c r="B451" s="231" t="s">
        <v>310</v>
      </c>
      <c r="C451" s="228" t="s">
        <v>896</v>
      </c>
      <c r="D451" s="231" t="s">
        <v>254</v>
      </c>
      <c r="E451" s="231"/>
      <c r="F451" s="231"/>
      <c r="G451" s="231"/>
      <c r="H451" s="231"/>
      <c r="I451" s="232"/>
      <c r="J451" s="233">
        <f t="shared" si="158"/>
        <v>0</v>
      </c>
      <c r="K451" s="233">
        <f>K452</f>
        <v>0</v>
      </c>
      <c r="L451" s="233">
        <f t="shared" si="159"/>
        <v>0</v>
      </c>
      <c r="M451" s="233">
        <f t="shared" si="159"/>
        <v>0</v>
      </c>
      <c r="N451" s="233">
        <f t="shared" si="159"/>
        <v>0</v>
      </c>
    </row>
    <row r="452" spans="1:14" outlineLevel="1">
      <c r="A452" s="31"/>
      <c r="B452" s="234" t="s">
        <v>310</v>
      </c>
      <c r="C452" s="228" t="s">
        <v>896</v>
      </c>
      <c r="D452" s="234" t="s">
        <v>311</v>
      </c>
      <c r="E452" s="234"/>
      <c r="F452" s="234"/>
      <c r="G452" s="234"/>
      <c r="H452" s="234"/>
      <c r="I452" s="235"/>
      <c r="J452" s="236">
        <f t="shared" si="158"/>
        <v>0</v>
      </c>
      <c r="K452" s="236">
        <f>SUM(K453:K454)</f>
        <v>0</v>
      </c>
      <c r="L452" s="236">
        <f t="shared" ref="L452:N452" si="160">SUM(L453:L454)</f>
        <v>0</v>
      </c>
      <c r="M452" s="236">
        <f t="shared" si="160"/>
        <v>0</v>
      </c>
      <c r="N452" s="236">
        <f t="shared" si="160"/>
        <v>0</v>
      </c>
    </row>
    <row r="453" spans="1:14" ht="25.5" outlineLevel="1">
      <c r="A453" s="31"/>
      <c r="B453" s="237" t="s">
        <v>310</v>
      </c>
      <c r="C453" s="228" t="s">
        <v>896</v>
      </c>
      <c r="D453" s="237" t="s">
        <v>311</v>
      </c>
      <c r="E453" s="237" t="s">
        <v>117</v>
      </c>
      <c r="F453" s="237"/>
      <c r="G453" s="237" t="s">
        <v>122</v>
      </c>
      <c r="H453" s="237" t="s">
        <v>312</v>
      </c>
      <c r="I453" s="238" t="s">
        <v>313</v>
      </c>
      <c r="J453" s="239">
        <f t="shared" si="158"/>
        <v>0</v>
      </c>
      <c r="K453" s="240"/>
      <c r="L453" s="240"/>
      <c r="M453" s="240"/>
      <c r="N453" s="240"/>
    </row>
    <row r="454" spans="1:14" ht="25.5" outlineLevel="1">
      <c r="A454" s="31"/>
      <c r="B454" s="237" t="s">
        <v>310</v>
      </c>
      <c r="C454" s="228" t="s">
        <v>896</v>
      </c>
      <c r="D454" s="237" t="s">
        <v>311</v>
      </c>
      <c r="E454" s="237" t="s">
        <v>117</v>
      </c>
      <c r="F454" s="237"/>
      <c r="G454" s="237" t="s">
        <v>33</v>
      </c>
      <c r="H454" s="237" t="s">
        <v>312</v>
      </c>
      <c r="I454" s="238" t="s">
        <v>313</v>
      </c>
      <c r="J454" s="239">
        <f t="shared" si="158"/>
        <v>0</v>
      </c>
      <c r="K454" s="240"/>
      <c r="L454" s="240"/>
      <c r="M454" s="240"/>
      <c r="N454" s="240"/>
    </row>
    <row r="455" spans="1:14">
      <c r="A455" s="31"/>
      <c r="B455" s="23" t="s">
        <v>310</v>
      </c>
      <c r="C455" s="23" t="s">
        <v>447</v>
      </c>
      <c r="D455" s="23"/>
      <c r="E455" s="23"/>
      <c r="F455" s="23"/>
      <c r="G455" s="23"/>
      <c r="H455" s="23"/>
      <c r="I455" s="24"/>
      <c r="J455" s="8">
        <f t="shared" si="143"/>
        <v>0</v>
      </c>
      <c r="K455" s="8">
        <f>K456</f>
        <v>0</v>
      </c>
      <c r="L455" s="8">
        <f t="shared" ref="L455:N456" si="161">L456</f>
        <v>0</v>
      </c>
      <c r="M455" s="8">
        <f t="shared" si="161"/>
        <v>0</v>
      </c>
      <c r="N455" s="8">
        <f t="shared" si="161"/>
        <v>0</v>
      </c>
    </row>
    <row r="456" spans="1:14">
      <c r="A456" s="31"/>
      <c r="B456" s="26" t="s">
        <v>310</v>
      </c>
      <c r="C456" s="26" t="s">
        <v>447</v>
      </c>
      <c r="D456" s="26" t="s">
        <v>254</v>
      </c>
      <c r="E456" s="26"/>
      <c r="F456" s="26"/>
      <c r="G456" s="26"/>
      <c r="H456" s="26"/>
      <c r="I456" s="27"/>
      <c r="J456" s="8">
        <f t="shared" si="143"/>
        <v>0</v>
      </c>
      <c r="K456" s="8">
        <f>K457</f>
        <v>0</v>
      </c>
      <c r="L456" s="8">
        <f t="shared" si="161"/>
        <v>0</v>
      </c>
      <c r="M456" s="8">
        <f t="shared" si="161"/>
        <v>0</v>
      </c>
      <c r="N456" s="8">
        <f t="shared" si="161"/>
        <v>0</v>
      </c>
    </row>
    <row r="457" spans="1:14">
      <c r="A457" s="31"/>
      <c r="B457" s="29" t="s">
        <v>310</v>
      </c>
      <c r="C457" s="29" t="s">
        <v>447</v>
      </c>
      <c r="D457" s="29" t="s">
        <v>311</v>
      </c>
      <c r="E457" s="29"/>
      <c r="F457" s="29"/>
      <c r="G457" s="29"/>
      <c r="H457" s="29"/>
      <c r="I457" s="30"/>
      <c r="J457" s="8">
        <f t="shared" si="143"/>
        <v>0</v>
      </c>
      <c r="K457" s="8">
        <f>K458+K459</f>
        <v>0</v>
      </c>
      <c r="L457" s="8">
        <f t="shared" ref="L457:N457" si="162">L458+L459</f>
        <v>0</v>
      </c>
      <c r="M457" s="8">
        <f t="shared" si="162"/>
        <v>0</v>
      </c>
      <c r="N457" s="8">
        <f t="shared" si="162"/>
        <v>0</v>
      </c>
    </row>
    <row r="458" spans="1:14" ht="25.5" outlineLevel="1">
      <c r="A458" s="31"/>
      <c r="B458" s="32" t="s">
        <v>310</v>
      </c>
      <c r="C458" s="32" t="s">
        <v>447</v>
      </c>
      <c r="D458" s="32" t="s">
        <v>311</v>
      </c>
      <c r="E458" s="32" t="s">
        <v>117</v>
      </c>
      <c r="F458" s="32"/>
      <c r="G458" s="32" t="s">
        <v>122</v>
      </c>
      <c r="H458" s="32" t="s">
        <v>312</v>
      </c>
      <c r="I458" s="33" t="s">
        <v>313</v>
      </c>
      <c r="J458" s="8">
        <f t="shared" si="143"/>
        <v>0</v>
      </c>
      <c r="K458" s="34"/>
      <c r="L458" s="34"/>
      <c r="M458" s="34"/>
      <c r="N458" s="34"/>
    </row>
    <row r="459" spans="1:14" ht="25.5" outlineLevel="1">
      <c r="A459" s="31"/>
      <c r="B459" s="32" t="s">
        <v>310</v>
      </c>
      <c r="C459" s="32" t="s">
        <v>447</v>
      </c>
      <c r="D459" s="32" t="s">
        <v>311</v>
      </c>
      <c r="E459" s="32" t="s">
        <v>117</v>
      </c>
      <c r="F459" s="32"/>
      <c r="G459" s="32" t="s">
        <v>33</v>
      </c>
      <c r="H459" s="32" t="s">
        <v>312</v>
      </c>
      <c r="I459" s="33" t="s">
        <v>313</v>
      </c>
      <c r="J459" s="8">
        <f t="shared" si="143"/>
        <v>0</v>
      </c>
      <c r="K459" s="34"/>
      <c r="L459" s="34"/>
      <c r="M459" s="34"/>
      <c r="N459" s="34"/>
    </row>
    <row r="460" spans="1:14">
      <c r="A460" s="16" t="s">
        <v>26</v>
      </c>
      <c r="B460" s="17" t="s">
        <v>315</v>
      </c>
      <c r="C460" s="17"/>
      <c r="D460" s="17"/>
      <c r="E460" s="17"/>
      <c r="F460" s="17"/>
      <c r="G460" s="17"/>
      <c r="H460" s="17"/>
      <c r="I460" s="18"/>
      <c r="J460" s="3">
        <f t="shared" si="143"/>
        <v>1066800</v>
      </c>
      <c r="K460" s="3">
        <f>K461</f>
        <v>1066800</v>
      </c>
      <c r="L460" s="3">
        <f t="shared" ref="L460:N460" si="163">L461</f>
        <v>0</v>
      </c>
      <c r="M460" s="3">
        <f t="shared" si="163"/>
        <v>127000</v>
      </c>
      <c r="N460" s="3">
        <f t="shared" si="163"/>
        <v>127000</v>
      </c>
    </row>
    <row r="461" spans="1:14">
      <c r="A461" s="19" t="s">
        <v>26</v>
      </c>
      <c r="B461" s="20" t="s">
        <v>316</v>
      </c>
      <c r="C461" s="20"/>
      <c r="D461" s="20"/>
      <c r="E461" s="20"/>
      <c r="F461" s="20"/>
      <c r="G461" s="20"/>
      <c r="H461" s="20"/>
      <c r="I461" s="21"/>
      <c r="J461" s="4">
        <f t="shared" si="143"/>
        <v>1066800</v>
      </c>
      <c r="K461" s="4">
        <f>K462+K500+K507+K512</f>
        <v>1066800</v>
      </c>
      <c r="L461" s="4">
        <f t="shared" ref="L461:N461" si="164">L462+L500+L507+L512</f>
        <v>0</v>
      </c>
      <c r="M461" s="4">
        <f t="shared" si="164"/>
        <v>127000</v>
      </c>
      <c r="N461" s="4">
        <f t="shared" si="164"/>
        <v>127000</v>
      </c>
    </row>
    <row r="462" spans="1:14">
      <c r="A462" s="22" t="s">
        <v>26</v>
      </c>
      <c r="B462" s="23" t="s">
        <v>316</v>
      </c>
      <c r="C462" s="23" t="s">
        <v>317</v>
      </c>
      <c r="D462" s="23"/>
      <c r="E462" s="23"/>
      <c r="F462" s="23"/>
      <c r="G462" s="23"/>
      <c r="H462" s="23"/>
      <c r="I462" s="24"/>
      <c r="J462" s="5">
        <f t="shared" si="143"/>
        <v>1066800</v>
      </c>
      <c r="K462" s="5">
        <f>K463+K493+K497</f>
        <v>1066800</v>
      </c>
      <c r="L462" s="5">
        <f t="shared" ref="L462:N462" si="165">L463+L493+L497</f>
        <v>0</v>
      </c>
      <c r="M462" s="5">
        <f t="shared" si="165"/>
        <v>127000</v>
      </c>
      <c r="N462" s="5">
        <f t="shared" si="165"/>
        <v>127000</v>
      </c>
    </row>
    <row r="463" spans="1:14" collapsed="1">
      <c r="A463" s="25" t="s">
        <v>26</v>
      </c>
      <c r="B463" s="26" t="s">
        <v>316</v>
      </c>
      <c r="C463" s="26" t="s">
        <v>317</v>
      </c>
      <c r="D463" s="26" t="s">
        <v>55</v>
      </c>
      <c r="E463" s="26"/>
      <c r="F463" s="26"/>
      <c r="G463" s="26"/>
      <c r="H463" s="26"/>
      <c r="I463" s="27"/>
      <c r="J463" s="6">
        <f t="shared" si="143"/>
        <v>126800</v>
      </c>
      <c r="K463" s="6">
        <f>K464+K467+K489</f>
        <v>126800</v>
      </c>
      <c r="L463" s="6">
        <f t="shared" ref="L463:N463" si="166">L464+L467+L489</f>
        <v>0</v>
      </c>
      <c r="M463" s="6">
        <f t="shared" si="166"/>
        <v>127000</v>
      </c>
      <c r="N463" s="6">
        <f t="shared" si="166"/>
        <v>127000</v>
      </c>
    </row>
    <row r="464" spans="1:14">
      <c r="A464" s="28" t="s">
        <v>26</v>
      </c>
      <c r="B464" s="29" t="s">
        <v>316</v>
      </c>
      <c r="C464" s="29" t="s">
        <v>317</v>
      </c>
      <c r="D464" s="29" t="s">
        <v>56</v>
      </c>
      <c r="E464" s="29"/>
      <c r="F464" s="29"/>
      <c r="G464" s="29"/>
      <c r="H464" s="29"/>
      <c r="I464" s="30"/>
      <c r="J464" s="7">
        <f t="shared" si="143"/>
        <v>0</v>
      </c>
      <c r="K464" s="7">
        <f>SUM(K465:K466)</f>
        <v>0</v>
      </c>
      <c r="L464" s="7">
        <f t="shared" ref="L464:N464" si="167">SUM(L465:L466)</f>
        <v>0</v>
      </c>
      <c r="M464" s="7">
        <f t="shared" si="167"/>
        <v>0</v>
      </c>
      <c r="N464" s="7">
        <f t="shared" si="167"/>
        <v>0</v>
      </c>
    </row>
    <row r="465" spans="1:14" ht="38.25" outlineLevel="1">
      <c r="A465" s="31" t="s">
        <v>26</v>
      </c>
      <c r="B465" s="32" t="s">
        <v>316</v>
      </c>
      <c r="C465" s="32" t="s">
        <v>317</v>
      </c>
      <c r="D465" s="32" t="s">
        <v>56</v>
      </c>
      <c r="E465" s="32" t="s">
        <v>57</v>
      </c>
      <c r="F465" s="32"/>
      <c r="G465" s="32" t="s">
        <v>33</v>
      </c>
      <c r="H465" s="32" t="s">
        <v>58</v>
      </c>
      <c r="I465" s="33" t="s">
        <v>59</v>
      </c>
      <c r="J465" s="8">
        <f t="shared" si="143"/>
        <v>0</v>
      </c>
      <c r="K465" s="34"/>
      <c r="L465" s="34"/>
      <c r="M465" s="34"/>
      <c r="N465" s="34"/>
    </row>
    <row r="466" spans="1:14" outlineLevel="1">
      <c r="A466" s="31" t="s">
        <v>26</v>
      </c>
      <c r="B466" s="32" t="s">
        <v>316</v>
      </c>
      <c r="C466" s="32" t="s">
        <v>317</v>
      </c>
      <c r="D466" s="32" t="s">
        <v>56</v>
      </c>
      <c r="E466" s="32" t="s">
        <v>57</v>
      </c>
      <c r="F466" s="32"/>
      <c r="G466" s="32" t="s">
        <v>33</v>
      </c>
      <c r="H466" s="32" t="s">
        <v>60</v>
      </c>
      <c r="I466" s="33" t="s">
        <v>61</v>
      </c>
      <c r="J466" s="8">
        <f t="shared" si="143"/>
        <v>0</v>
      </c>
      <c r="K466" s="34"/>
      <c r="L466" s="34"/>
      <c r="M466" s="34"/>
      <c r="N466" s="34"/>
    </row>
    <row r="467" spans="1:14">
      <c r="A467" s="28" t="s">
        <v>26</v>
      </c>
      <c r="B467" s="29" t="s">
        <v>316</v>
      </c>
      <c r="C467" s="29" t="s">
        <v>317</v>
      </c>
      <c r="D467" s="29" t="s">
        <v>64</v>
      </c>
      <c r="E467" s="29"/>
      <c r="F467" s="29"/>
      <c r="G467" s="29"/>
      <c r="H467" s="29"/>
      <c r="I467" s="30"/>
      <c r="J467" s="7">
        <f t="shared" si="143"/>
        <v>126800</v>
      </c>
      <c r="K467" s="7">
        <f>SUM(K468:K488)</f>
        <v>126800</v>
      </c>
      <c r="L467" s="7">
        <f t="shared" ref="L467:N467" si="168">SUM(L468:L488)</f>
        <v>0</v>
      </c>
      <c r="M467" s="7">
        <f t="shared" si="168"/>
        <v>127000</v>
      </c>
      <c r="N467" s="7">
        <f t="shared" si="168"/>
        <v>127000</v>
      </c>
    </row>
    <row r="468" spans="1:14" outlineLevel="1">
      <c r="A468" s="31" t="s">
        <v>26</v>
      </c>
      <c r="B468" s="32" t="s">
        <v>316</v>
      </c>
      <c r="C468" s="32" t="s">
        <v>317</v>
      </c>
      <c r="D468" s="32" t="s">
        <v>139</v>
      </c>
      <c r="E468" s="32" t="s">
        <v>70</v>
      </c>
      <c r="F468" s="32"/>
      <c r="G468" s="32" t="s">
        <v>33</v>
      </c>
      <c r="H468" s="32" t="s">
        <v>71</v>
      </c>
      <c r="I468" s="33" t="s">
        <v>72</v>
      </c>
      <c r="J468" s="8">
        <f t="shared" si="143"/>
        <v>0</v>
      </c>
      <c r="K468" s="34"/>
      <c r="L468" s="34"/>
      <c r="M468" s="34"/>
      <c r="N468" s="34"/>
    </row>
    <row r="469" spans="1:14" outlineLevel="1">
      <c r="A469" s="31" t="s">
        <v>26</v>
      </c>
      <c r="B469" s="32" t="s">
        <v>316</v>
      </c>
      <c r="C469" s="32" t="s">
        <v>317</v>
      </c>
      <c r="D469" s="32" t="s">
        <v>139</v>
      </c>
      <c r="E469" s="32" t="s">
        <v>70</v>
      </c>
      <c r="F469" s="32"/>
      <c r="G469" s="32" t="s">
        <v>33</v>
      </c>
      <c r="H469" s="32" t="s">
        <v>73</v>
      </c>
      <c r="I469" s="33" t="s">
        <v>74</v>
      </c>
      <c r="J469" s="8">
        <f t="shared" si="143"/>
        <v>0</v>
      </c>
      <c r="K469" s="34"/>
      <c r="L469" s="34"/>
      <c r="M469" s="34"/>
      <c r="N469" s="34"/>
    </row>
    <row r="470" spans="1:14" ht="25.5" outlineLevel="1">
      <c r="A470" s="31" t="s">
        <v>26</v>
      </c>
      <c r="B470" s="32" t="s">
        <v>316</v>
      </c>
      <c r="C470" s="32" t="s">
        <v>317</v>
      </c>
      <c r="D470" s="32" t="s">
        <v>64</v>
      </c>
      <c r="E470" s="32" t="s">
        <v>212</v>
      </c>
      <c r="F470" s="32"/>
      <c r="G470" s="32" t="s">
        <v>33</v>
      </c>
      <c r="H470" s="32" t="s">
        <v>213</v>
      </c>
      <c r="I470" s="33" t="s">
        <v>214</v>
      </c>
      <c r="J470" s="8">
        <f t="shared" si="143"/>
        <v>0</v>
      </c>
      <c r="K470" s="34"/>
      <c r="L470" s="34"/>
      <c r="M470" s="34"/>
      <c r="N470" s="34"/>
    </row>
    <row r="471" spans="1:14" outlineLevel="1">
      <c r="A471" s="31" t="s">
        <v>26</v>
      </c>
      <c r="B471" s="32" t="s">
        <v>316</v>
      </c>
      <c r="C471" s="32" t="s">
        <v>317</v>
      </c>
      <c r="D471" s="32" t="s">
        <v>64</v>
      </c>
      <c r="E471" s="32" t="s">
        <v>77</v>
      </c>
      <c r="F471" s="32"/>
      <c r="G471" s="32" t="s">
        <v>33</v>
      </c>
      <c r="H471" s="32" t="s">
        <v>82</v>
      </c>
      <c r="I471" s="33" t="s">
        <v>83</v>
      </c>
      <c r="J471" s="8">
        <f t="shared" si="143"/>
        <v>0</v>
      </c>
      <c r="K471" s="34"/>
      <c r="L471" s="34"/>
      <c r="M471" s="34"/>
      <c r="N471" s="34"/>
    </row>
    <row r="472" spans="1:14" outlineLevel="1">
      <c r="A472" s="31" t="s">
        <v>26</v>
      </c>
      <c r="B472" s="32" t="s">
        <v>316</v>
      </c>
      <c r="C472" s="32" t="s">
        <v>317</v>
      </c>
      <c r="D472" s="32" t="s">
        <v>64</v>
      </c>
      <c r="E472" s="32" t="s">
        <v>77</v>
      </c>
      <c r="F472" s="32"/>
      <c r="G472" s="32" t="s">
        <v>33</v>
      </c>
      <c r="H472" s="32" t="s">
        <v>86</v>
      </c>
      <c r="I472" s="33" t="s">
        <v>87</v>
      </c>
      <c r="J472" s="8">
        <f t="shared" si="143"/>
        <v>0</v>
      </c>
      <c r="K472" s="34"/>
      <c r="L472" s="34"/>
      <c r="M472" s="34"/>
      <c r="N472" s="34"/>
    </row>
    <row r="473" spans="1:14" outlineLevel="1">
      <c r="A473" s="31" t="s">
        <v>26</v>
      </c>
      <c r="B473" s="32" t="s">
        <v>316</v>
      </c>
      <c r="C473" s="32" t="s">
        <v>317</v>
      </c>
      <c r="D473" s="32" t="s">
        <v>64</v>
      </c>
      <c r="E473" s="32" t="s">
        <v>77</v>
      </c>
      <c r="F473" s="32"/>
      <c r="G473" s="32" t="s">
        <v>33</v>
      </c>
      <c r="H473" s="32" t="s">
        <v>88</v>
      </c>
      <c r="I473" s="33" t="s">
        <v>89</v>
      </c>
      <c r="J473" s="8">
        <f t="shared" si="143"/>
        <v>0</v>
      </c>
      <c r="K473" s="34"/>
      <c r="L473" s="34"/>
      <c r="M473" s="34"/>
      <c r="N473" s="34"/>
    </row>
    <row r="474" spans="1:14" outlineLevel="1">
      <c r="A474" s="31" t="s">
        <v>26</v>
      </c>
      <c r="B474" s="32" t="s">
        <v>316</v>
      </c>
      <c r="C474" s="32" t="s">
        <v>317</v>
      </c>
      <c r="D474" s="32" t="s">
        <v>64</v>
      </c>
      <c r="E474" s="32" t="s">
        <v>77</v>
      </c>
      <c r="F474" s="32"/>
      <c r="G474" s="32" t="s">
        <v>33</v>
      </c>
      <c r="H474" s="32" t="s">
        <v>90</v>
      </c>
      <c r="I474" s="33" t="s">
        <v>91</v>
      </c>
      <c r="J474" s="8">
        <f t="shared" si="143"/>
        <v>0</v>
      </c>
      <c r="K474" s="34"/>
      <c r="L474" s="34"/>
      <c r="M474" s="34"/>
      <c r="N474" s="34"/>
    </row>
    <row r="475" spans="1:14" outlineLevel="1">
      <c r="A475" s="31" t="s">
        <v>26</v>
      </c>
      <c r="B475" s="32" t="s">
        <v>316</v>
      </c>
      <c r="C475" s="32" t="s">
        <v>317</v>
      </c>
      <c r="D475" s="32" t="s">
        <v>64</v>
      </c>
      <c r="E475" s="32" t="s">
        <v>77</v>
      </c>
      <c r="F475" s="32"/>
      <c r="G475" s="32" t="s">
        <v>33</v>
      </c>
      <c r="H475" s="32" t="s">
        <v>93</v>
      </c>
      <c r="I475" s="33" t="s">
        <v>94</v>
      </c>
      <c r="J475" s="8">
        <f t="shared" si="143"/>
        <v>0</v>
      </c>
      <c r="K475" s="34"/>
      <c r="L475" s="34"/>
      <c r="M475" s="34"/>
      <c r="N475" s="34"/>
    </row>
    <row r="476" spans="1:14" outlineLevel="1">
      <c r="A476" s="31" t="s">
        <v>26</v>
      </c>
      <c r="B476" s="32" t="s">
        <v>316</v>
      </c>
      <c r="C476" s="32" t="s">
        <v>317</v>
      </c>
      <c r="D476" s="32" t="s">
        <v>64</v>
      </c>
      <c r="E476" s="32" t="s">
        <v>48</v>
      </c>
      <c r="F476" s="32"/>
      <c r="G476" s="32" t="s">
        <v>33</v>
      </c>
      <c r="H476" s="32" t="s">
        <v>95</v>
      </c>
      <c r="I476" s="33" t="s">
        <v>96</v>
      </c>
      <c r="J476" s="8">
        <f t="shared" si="143"/>
        <v>126800</v>
      </c>
      <c r="K476" s="34">
        <v>126800</v>
      </c>
      <c r="L476" s="34"/>
      <c r="M476" s="34">
        <v>127000</v>
      </c>
      <c r="N476" s="34">
        <v>127000</v>
      </c>
    </row>
    <row r="477" spans="1:14" ht="25.5" outlineLevel="1">
      <c r="A477" s="31" t="s">
        <v>26</v>
      </c>
      <c r="B477" s="32" t="s">
        <v>316</v>
      </c>
      <c r="C477" s="32" t="s">
        <v>317</v>
      </c>
      <c r="D477" s="32" t="s">
        <v>64</v>
      </c>
      <c r="E477" s="32" t="s">
        <v>48</v>
      </c>
      <c r="F477" s="32"/>
      <c r="G477" s="32" t="s">
        <v>33</v>
      </c>
      <c r="H477" s="32" t="s">
        <v>97</v>
      </c>
      <c r="I477" s="33" t="s">
        <v>98</v>
      </c>
      <c r="J477" s="8">
        <f t="shared" si="143"/>
        <v>0</v>
      </c>
      <c r="K477" s="34"/>
      <c r="L477" s="34"/>
      <c r="M477" s="34"/>
      <c r="N477" s="34"/>
    </row>
    <row r="478" spans="1:14" outlineLevel="1">
      <c r="A478" s="31" t="s">
        <v>26</v>
      </c>
      <c r="B478" s="32" t="s">
        <v>316</v>
      </c>
      <c r="C478" s="32" t="s">
        <v>317</v>
      </c>
      <c r="D478" s="32" t="s">
        <v>64</v>
      </c>
      <c r="E478" s="32" t="s">
        <v>48</v>
      </c>
      <c r="F478" s="32"/>
      <c r="G478" s="32" t="s">
        <v>33</v>
      </c>
      <c r="H478" s="32" t="s">
        <v>210</v>
      </c>
      <c r="I478" s="33" t="s">
        <v>211</v>
      </c>
      <c r="J478" s="8">
        <f t="shared" si="143"/>
        <v>0</v>
      </c>
      <c r="K478" s="34"/>
      <c r="L478" s="34"/>
      <c r="M478" s="34"/>
      <c r="N478" s="34"/>
    </row>
    <row r="479" spans="1:14" ht="25.5" outlineLevel="1">
      <c r="A479" s="31" t="s">
        <v>26</v>
      </c>
      <c r="B479" s="32" t="s">
        <v>316</v>
      </c>
      <c r="C479" s="32" t="s">
        <v>317</v>
      </c>
      <c r="D479" s="32" t="s">
        <v>64</v>
      </c>
      <c r="E479" s="32" t="s">
        <v>48</v>
      </c>
      <c r="F479" s="32"/>
      <c r="G479" s="32" t="s">
        <v>33</v>
      </c>
      <c r="H479" s="32" t="s">
        <v>105</v>
      </c>
      <c r="I479" s="33" t="s">
        <v>106</v>
      </c>
      <c r="J479" s="8">
        <f t="shared" si="143"/>
        <v>0</v>
      </c>
      <c r="K479" s="34"/>
      <c r="L479" s="34"/>
      <c r="M479" s="34"/>
      <c r="N479" s="34"/>
    </row>
    <row r="480" spans="1:14" outlineLevel="1">
      <c r="A480" s="31" t="s">
        <v>26</v>
      </c>
      <c r="B480" s="32" t="s">
        <v>316</v>
      </c>
      <c r="C480" s="32" t="s">
        <v>317</v>
      </c>
      <c r="D480" s="32" t="s">
        <v>64</v>
      </c>
      <c r="E480" s="32" t="s">
        <v>48</v>
      </c>
      <c r="F480" s="32"/>
      <c r="G480" s="32" t="s">
        <v>33</v>
      </c>
      <c r="H480" s="32" t="s">
        <v>107</v>
      </c>
      <c r="I480" s="33" t="s">
        <v>108</v>
      </c>
      <c r="J480" s="8">
        <f t="shared" si="143"/>
        <v>0</v>
      </c>
      <c r="K480" s="34"/>
      <c r="L480" s="34"/>
      <c r="M480" s="34"/>
      <c r="N480" s="34"/>
    </row>
    <row r="481" spans="1:14" outlineLevel="1">
      <c r="A481" s="31" t="s">
        <v>26</v>
      </c>
      <c r="B481" s="32" t="s">
        <v>316</v>
      </c>
      <c r="C481" s="32" t="s">
        <v>317</v>
      </c>
      <c r="D481" s="32" t="s">
        <v>64</v>
      </c>
      <c r="E481" s="32" t="s">
        <v>48</v>
      </c>
      <c r="F481" s="32"/>
      <c r="G481" s="32" t="s">
        <v>33</v>
      </c>
      <c r="H481" s="32" t="s">
        <v>238</v>
      </c>
      <c r="I481" s="33" t="s">
        <v>239</v>
      </c>
      <c r="J481" s="8">
        <f t="shared" si="143"/>
        <v>0</v>
      </c>
      <c r="K481" s="34"/>
      <c r="L481" s="34"/>
      <c r="M481" s="34"/>
      <c r="N481" s="34"/>
    </row>
    <row r="482" spans="1:14" ht="25.5" outlineLevel="1">
      <c r="A482" s="31" t="s">
        <v>26</v>
      </c>
      <c r="B482" s="32" t="s">
        <v>316</v>
      </c>
      <c r="C482" s="32" t="s">
        <v>317</v>
      </c>
      <c r="D482" s="32" t="s">
        <v>64</v>
      </c>
      <c r="E482" s="32" t="s">
        <v>117</v>
      </c>
      <c r="F482" s="32"/>
      <c r="G482" s="32" t="s">
        <v>33</v>
      </c>
      <c r="H482" s="32" t="s">
        <v>123</v>
      </c>
      <c r="I482" s="33" t="s">
        <v>124</v>
      </c>
      <c r="J482" s="8">
        <f t="shared" si="143"/>
        <v>0</v>
      </c>
      <c r="K482" s="34"/>
      <c r="L482" s="34"/>
      <c r="M482" s="34"/>
      <c r="N482" s="34"/>
    </row>
    <row r="483" spans="1:14" outlineLevel="1">
      <c r="A483" s="31" t="s">
        <v>26</v>
      </c>
      <c r="B483" s="32" t="s">
        <v>316</v>
      </c>
      <c r="C483" s="32" t="s">
        <v>317</v>
      </c>
      <c r="D483" s="32" t="s">
        <v>64</v>
      </c>
      <c r="E483" s="32" t="s">
        <v>117</v>
      </c>
      <c r="F483" s="32"/>
      <c r="G483" s="32" t="s">
        <v>33</v>
      </c>
      <c r="H483" s="32" t="s">
        <v>120</v>
      </c>
      <c r="I483" s="33" t="s">
        <v>121</v>
      </c>
      <c r="J483" s="8">
        <f t="shared" si="143"/>
        <v>0</v>
      </c>
      <c r="K483" s="34"/>
      <c r="L483" s="34"/>
      <c r="M483" s="34"/>
      <c r="N483" s="34"/>
    </row>
    <row r="484" spans="1:14" outlineLevel="1">
      <c r="A484" s="31" t="s">
        <v>26</v>
      </c>
      <c r="B484" s="32" t="s">
        <v>316</v>
      </c>
      <c r="C484" s="32" t="s">
        <v>317</v>
      </c>
      <c r="D484" s="32" t="s">
        <v>64</v>
      </c>
      <c r="E484" s="32" t="s">
        <v>125</v>
      </c>
      <c r="F484" s="32"/>
      <c r="G484" s="32" t="s">
        <v>33</v>
      </c>
      <c r="H484" s="32" t="s">
        <v>126</v>
      </c>
      <c r="I484" s="33" t="s">
        <v>127</v>
      </c>
      <c r="J484" s="8">
        <f t="shared" si="143"/>
        <v>0</v>
      </c>
      <c r="K484" s="34"/>
      <c r="L484" s="34"/>
      <c r="M484" s="34"/>
      <c r="N484" s="34"/>
    </row>
    <row r="485" spans="1:14" outlineLevel="1">
      <c r="A485" s="31" t="s">
        <v>26</v>
      </c>
      <c r="B485" s="32" t="s">
        <v>316</v>
      </c>
      <c r="C485" s="32" t="s">
        <v>317</v>
      </c>
      <c r="D485" s="32" t="s">
        <v>64</v>
      </c>
      <c r="E485" s="32" t="s">
        <v>128</v>
      </c>
      <c r="F485" s="32"/>
      <c r="G485" s="32" t="s">
        <v>33</v>
      </c>
      <c r="H485" s="32" t="s">
        <v>133</v>
      </c>
      <c r="I485" s="33" t="s">
        <v>134</v>
      </c>
      <c r="J485" s="8">
        <f t="shared" si="143"/>
        <v>0</v>
      </c>
      <c r="K485" s="34"/>
      <c r="L485" s="34"/>
      <c r="M485" s="34"/>
      <c r="N485" s="34"/>
    </row>
    <row r="486" spans="1:14" outlineLevel="1">
      <c r="A486" s="31" t="s">
        <v>26</v>
      </c>
      <c r="B486" s="32" t="s">
        <v>316</v>
      </c>
      <c r="C486" s="32" t="s">
        <v>317</v>
      </c>
      <c r="D486" s="32" t="s">
        <v>64</v>
      </c>
      <c r="E486" s="32" t="s">
        <v>128</v>
      </c>
      <c r="F486" s="32"/>
      <c r="G486" s="32" t="s">
        <v>33</v>
      </c>
      <c r="H486" s="32" t="s">
        <v>135</v>
      </c>
      <c r="I486" s="33" t="s">
        <v>136</v>
      </c>
      <c r="J486" s="8">
        <f t="shared" si="143"/>
        <v>0</v>
      </c>
      <c r="K486" s="34"/>
      <c r="L486" s="34"/>
      <c r="M486" s="34"/>
      <c r="N486" s="34"/>
    </row>
    <row r="487" spans="1:14" outlineLevel="1">
      <c r="A487" s="31" t="s">
        <v>26</v>
      </c>
      <c r="B487" s="32" t="s">
        <v>316</v>
      </c>
      <c r="C487" s="32" t="s">
        <v>317</v>
      </c>
      <c r="D487" s="32" t="s">
        <v>64</v>
      </c>
      <c r="E487" s="32" t="s">
        <v>128</v>
      </c>
      <c r="F487" s="32"/>
      <c r="G487" s="32" t="s">
        <v>33</v>
      </c>
      <c r="H487" s="32" t="s">
        <v>137</v>
      </c>
      <c r="I487" s="33" t="s">
        <v>138</v>
      </c>
      <c r="J487" s="8">
        <f t="shared" si="143"/>
        <v>0</v>
      </c>
      <c r="K487" s="34"/>
      <c r="L487" s="34"/>
      <c r="M487" s="34"/>
      <c r="N487" s="34"/>
    </row>
    <row r="488" spans="1:14" ht="25.5" outlineLevel="1">
      <c r="A488" s="31" t="s">
        <v>26</v>
      </c>
      <c r="B488" s="32" t="s">
        <v>316</v>
      </c>
      <c r="C488" s="32" t="s">
        <v>317</v>
      </c>
      <c r="D488" s="32" t="s">
        <v>64</v>
      </c>
      <c r="E488" s="32" t="s">
        <v>302</v>
      </c>
      <c r="F488" s="32"/>
      <c r="G488" s="32" t="s">
        <v>33</v>
      </c>
      <c r="H488" s="32" t="s">
        <v>303</v>
      </c>
      <c r="I488" s="33" t="s">
        <v>304</v>
      </c>
      <c r="J488" s="8">
        <f t="shared" si="143"/>
        <v>0</v>
      </c>
      <c r="K488" s="34"/>
      <c r="L488" s="34"/>
      <c r="M488" s="34"/>
      <c r="N488" s="34"/>
    </row>
    <row r="489" spans="1:14">
      <c r="A489" s="28" t="s">
        <v>26</v>
      </c>
      <c r="B489" s="29" t="s">
        <v>316</v>
      </c>
      <c r="C489" s="29" t="s">
        <v>317</v>
      </c>
      <c r="D489" s="29" t="s">
        <v>139</v>
      </c>
      <c r="E489" s="29"/>
      <c r="F489" s="29"/>
      <c r="G489" s="29"/>
      <c r="H489" s="29"/>
      <c r="I489" s="30"/>
      <c r="J489" s="7">
        <f t="shared" ref="J489:J551" si="169">K489+L489</f>
        <v>0</v>
      </c>
      <c r="K489" s="7">
        <f>SUM(K490:K492)</f>
        <v>0</v>
      </c>
      <c r="L489" s="7">
        <f t="shared" ref="L489:N489" si="170">SUM(L490:L492)</f>
        <v>0</v>
      </c>
      <c r="M489" s="7">
        <f t="shared" si="170"/>
        <v>0</v>
      </c>
      <c r="N489" s="7">
        <f t="shared" si="170"/>
        <v>0</v>
      </c>
    </row>
    <row r="490" spans="1:14" outlineLevel="1">
      <c r="A490" s="31" t="s">
        <v>26</v>
      </c>
      <c r="B490" s="32" t="s">
        <v>316</v>
      </c>
      <c r="C490" s="32" t="s">
        <v>317</v>
      </c>
      <c r="D490" s="32" t="s">
        <v>139</v>
      </c>
      <c r="E490" s="32" t="s">
        <v>70</v>
      </c>
      <c r="F490" s="32"/>
      <c r="G490" s="32" t="s">
        <v>33</v>
      </c>
      <c r="H490" s="32" t="s">
        <v>140</v>
      </c>
      <c r="I490" s="33" t="s">
        <v>141</v>
      </c>
      <c r="J490" s="8">
        <f t="shared" si="169"/>
        <v>0</v>
      </c>
      <c r="K490" s="34"/>
      <c r="L490" s="34"/>
      <c r="M490" s="34"/>
      <c r="N490" s="34"/>
    </row>
    <row r="491" spans="1:14" outlineLevel="1">
      <c r="A491" s="31" t="s">
        <v>26</v>
      </c>
      <c r="B491" s="32" t="s">
        <v>316</v>
      </c>
      <c r="C491" s="32" t="s">
        <v>317</v>
      </c>
      <c r="D491" s="32" t="s">
        <v>139</v>
      </c>
      <c r="E491" s="32" t="s">
        <v>70</v>
      </c>
      <c r="F491" s="32"/>
      <c r="G491" s="32" t="s">
        <v>33</v>
      </c>
      <c r="H491" s="32" t="s">
        <v>142</v>
      </c>
      <c r="I491" s="33" t="s">
        <v>143</v>
      </c>
      <c r="J491" s="8">
        <f t="shared" si="169"/>
        <v>0</v>
      </c>
      <c r="K491" s="34"/>
      <c r="L491" s="34"/>
      <c r="M491" s="34"/>
      <c r="N491" s="34"/>
    </row>
    <row r="492" spans="1:14" outlineLevel="1">
      <c r="A492" s="31" t="s">
        <v>26</v>
      </c>
      <c r="B492" s="32" t="s">
        <v>316</v>
      </c>
      <c r="C492" s="32" t="s">
        <v>317</v>
      </c>
      <c r="D492" s="32" t="s">
        <v>139</v>
      </c>
      <c r="E492" s="32" t="s">
        <v>70</v>
      </c>
      <c r="F492" s="32"/>
      <c r="G492" s="32" t="s">
        <v>33</v>
      </c>
      <c r="H492" s="32" t="s">
        <v>144</v>
      </c>
      <c r="I492" s="33" t="s">
        <v>145</v>
      </c>
      <c r="J492" s="8">
        <f t="shared" si="169"/>
        <v>0</v>
      </c>
      <c r="K492" s="34"/>
      <c r="L492" s="34"/>
      <c r="M492" s="34"/>
      <c r="N492" s="34"/>
    </row>
    <row r="493" spans="1:14">
      <c r="A493" s="25" t="s">
        <v>26</v>
      </c>
      <c r="B493" s="26" t="s">
        <v>316</v>
      </c>
      <c r="C493" s="26" t="s">
        <v>317</v>
      </c>
      <c r="D493" s="26" t="s">
        <v>147</v>
      </c>
      <c r="E493" s="26"/>
      <c r="F493" s="26"/>
      <c r="G493" s="26"/>
      <c r="H493" s="26"/>
      <c r="I493" s="27"/>
      <c r="J493" s="6">
        <f t="shared" si="169"/>
        <v>940000</v>
      </c>
      <c r="K493" s="6">
        <f>K494</f>
        <v>940000</v>
      </c>
      <c r="L493" s="6">
        <f t="shared" ref="L493:N493" si="171">L494</f>
        <v>0</v>
      </c>
      <c r="M493" s="6">
        <f t="shared" si="171"/>
        <v>0</v>
      </c>
      <c r="N493" s="6">
        <f t="shared" si="171"/>
        <v>0</v>
      </c>
    </row>
    <row r="494" spans="1:14">
      <c r="A494" s="28" t="s">
        <v>26</v>
      </c>
      <c r="B494" s="29" t="s">
        <v>316</v>
      </c>
      <c r="C494" s="29" t="s">
        <v>317</v>
      </c>
      <c r="D494" s="29" t="s">
        <v>148</v>
      </c>
      <c r="E494" s="29"/>
      <c r="F494" s="29"/>
      <c r="G494" s="29"/>
      <c r="H494" s="29"/>
      <c r="I494" s="30"/>
      <c r="J494" s="7">
        <f t="shared" si="169"/>
        <v>940000</v>
      </c>
      <c r="K494" s="7">
        <f>SUM(K495:K496)</f>
        <v>940000</v>
      </c>
      <c r="L494" s="7">
        <f t="shared" ref="L494:N494" si="172">SUM(L495:L496)</f>
        <v>0</v>
      </c>
      <c r="M494" s="7">
        <f t="shared" si="172"/>
        <v>0</v>
      </c>
      <c r="N494" s="7">
        <f t="shared" si="172"/>
        <v>0</v>
      </c>
    </row>
    <row r="495" spans="1:14" ht="38.25" outlineLevel="1">
      <c r="A495" s="31" t="s">
        <v>26</v>
      </c>
      <c r="B495" s="32" t="s">
        <v>316</v>
      </c>
      <c r="C495" s="32" t="s">
        <v>317</v>
      </c>
      <c r="D495" s="32" t="s">
        <v>148</v>
      </c>
      <c r="E495" s="32" t="s">
        <v>149</v>
      </c>
      <c r="F495" s="32"/>
      <c r="G495" s="32" t="s">
        <v>33</v>
      </c>
      <c r="H495" s="32" t="s">
        <v>318</v>
      </c>
      <c r="I495" s="33" t="s">
        <v>319</v>
      </c>
      <c r="J495" s="8">
        <f t="shared" si="169"/>
        <v>940000</v>
      </c>
      <c r="K495" s="34">
        <v>940000</v>
      </c>
      <c r="L495" s="34"/>
      <c r="M495" s="34"/>
      <c r="N495" s="34"/>
    </row>
    <row r="496" spans="1:14" ht="38.25" outlineLevel="1">
      <c r="A496" s="31" t="s">
        <v>26</v>
      </c>
      <c r="B496" s="32" t="s">
        <v>316</v>
      </c>
      <c r="C496" s="32" t="s">
        <v>317</v>
      </c>
      <c r="D496" s="32" t="s">
        <v>148</v>
      </c>
      <c r="E496" s="32" t="s">
        <v>149</v>
      </c>
      <c r="F496" s="32"/>
      <c r="G496" s="32" t="s">
        <v>33</v>
      </c>
      <c r="H496" s="32" t="s">
        <v>150</v>
      </c>
      <c r="I496" s="33" t="s">
        <v>151</v>
      </c>
      <c r="J496" s="8">
        <f t="shared" si="169"/>
        <v>0</v>
      </c>
      <c r="K496" s="34"/>
      <c r="L496" s="34"/>
      <c r="M496" s="34"/>
      <c r="N496" s="34"/>
    </row>
    <row r="497" spans="1:14">
      <c r="A497" s="25" t="s">
        <v>26</v>
      </c>
      <c r="B497" s="26" t="s">
        <v>316</v>
      </c>
      <c r="C497" s="26" t="s">
        <v>317</v>
      </c>
      <c r="D497" s="26" t="s">
        <v>152</v>
      </c>
      <c r="E497" s="26"/>
      <c r="F497" s="26"/>
      <c r="G497" s="26"/>
      <c r="H497" s="26"/>
      <c r="I497" s="27"/>
      <c r="J497" s="6">
        <f t="shared" si="169"/>
        <v>0</v>
      </c>
      <c r="K497" s="6">
        <f>K498</f>
        <v>0</v>
      </c>
      <c r="L497" s="6">
        <f t="shared" ref="L497:N497" si="173">L498</f>
        <v>0</v>
      </c>
      <c r="M497" s="6">
        <f t="shared" si="173"/>
        <v>0</v>
      </c>
      <c r="N497" s="6">
        <f t="shared" si="173"/>
        <v>0</v>
      </c>
    </row>
    <row r="498" spans="1:14">
      <c r="A498" s="28" t="s">
        <v>26</v>
      </c>
      <c r="B498" s="29" t="s">
        <v>316</v>
      </c>
      <c r="C498" s="29" t="s">
        <v>317</v>
      </c>
      <c r="D498" s="29" t="s">
        <v>159</v>
      </c>
      <c r="E498" s="29"/>
      <c r="F498" s="29"/>
      <c r="G498" s="29"/>
      <c r="H498" s="29"/>
      <c r="I498" s="30"/>
      <c r="J498" s="7">
        <f t="shared" si="169"/>
        <v>0</v>
      </c>
      <c r="K498" s="7">
        <f>SUM(K499)</f>
        <v>0</v>
      </c>
      <c r="L498" s="7">
        <f t="shared" ref="L498:N498" si="174">SUM(L499)</f>
        <v>0</v>
      </c>
      <c r="M498" s="7">
        <f t="shared" si="174"/>
        <v>0</v>
      </c>
      <c r="N498" s="7">
        <f t="shared" si="174"/>
        <v>0</v>
      </c>
    </row>
    <row r="499" spans="1:14" outlineLevel="1">
      <c r="A499" s="31" t="s">
        <v>26</v>
      </c>
      <c r="B499" s="32" t="s">
        <v>316</v>
      </c>
      <c r="C499" s="32" t="s">
        <v>317</v>
      </c>
      <c r="D499" s="32" t="s">
        <v>159</v>
      </c>
      <c r="E499" s="32" t="s">
        <v>283</v>
      </c>
      <c r="F499" s="32"/>
      <c r="G499" s="32" t="s">
        <v>33</v>
      </c>
      <c r="H499" s="32" t="s">
        <v>284</v>
      </c>
      <c r="I499" s="33" t="s">
        <v>285</v>
      </c>
      <c r="J499" s="8">
        <f t="shared" si="169"/>
        <v>0</v>
      </c>
      <c r="K499" s="34"/>
      <c r="L499" s="34"/>
      <c r="M499" s="34"/>
      <c r="N499" s="34"/>
    </row>
    <row r="500" spans="1:14">
      <c r="A500" s="22" t="s">
        <v>26</v>
      </c>
      <c r="B500" s="23" t="s">
        <v>316</v>
      </c>
      <c r="C500" s="23" t="s">
        <v>320</v>
      </c>
      <c r="D500" s="23"/>
      <c r="E500" s="23"/>
      <c r="F500" s="23"/>
      <c r="G500" s="23"/>
      <c r="H500" s="23"/>
      <c r="I500" s="24"/>
      <c r="J500" s="5">
        <f t="shared" si="169"/>
        <v>0</v>
      </c>
      <c r="K500" s="5">
        <f>K501+K504</f>
        <v>0</v>
      </c>
      <c r="L500" s="5">
        <f t="shared" ref="L500:N500" si="175">L501+L504</f>
        <v>0</v>
      </c>
      <c r="M500" s="5">
        <f t="shared" si="175"/>
        <v>0</v>
      </c>
      <c r="N500" s="5">
        <f t="shared" si="175"/>
        <v>0</v>
      </c>
    </row>
    <row r="501" spans="1:14">
      <c r="A501" s="25" t="s">
        <v>26</v>
      </c>
      <c r="B501" s="26" t="s">
        <v>316</v>
      </c>
      <c r="C501" s="26" t="s">
        <v>320</v>
      </c>
      <c r="D501" s="26" t="s">
        <v>55</v>
      </c>
      <c r="E501" s="26"/>
      <c r="F501" s="26"/>
      <c r="G501" s="26"/>
      <c r="H501" s="26"/>
      <c r="I501" s="27"/>
      <c r="J501" s="6">
        <f t="shared" si="169"/>
        <v>0</v>
      </c>
      <c r="K501" s="6">
        <f>K502</f>
        <v>0</v>
      </c>
      <c r="L501" s="6">
        <f t="shared" ref="L501:N501" si="176">L502</f>
        <v>0</v>
      </c>
      <c r="M501" s="6">
        <f t="shared" si="176"/>
        <v>0</v>
      </c>
      <c r="N501" s="6">
        <f t="shared" si="176"/>
        <v>0</v>
      </c>
    </row>
    <row r="502" spans="1:14">
      <c r="A502" s="28" t="s">
        <v>26</v>
      </c>
      <c r="B502" s="29" t="s">
        <v>316</v>
      </c>
      <c r="C502" s="29" t="s">
        <v>320</v>
      </c>
      <c r="D502" s="29" t="s">
        <v>64</v>
      </c>
      <c r="E502" s="29"/>
      <c r="F502" s="29"/>
      <c r="G502" s="29"/>
      <c r="H502" s="29"/>
      <c r="I502" s="30"/>
      <c r="J502" s="7">
        <f t="shared" si="169"/>
        <v>0</v>
      </c>
      <c r="K502" s="7">
        <f>SUM(K503)</f>
        <v>0</v>
      </c>
      <c r="L502" s="7">
        <f t="shared" ref="L502:N502" si="177">SUM(L503)</f>
        <v>0</v>
      </c>
      <c r="M502" s="7">
        <f t="shared" si="177"/>
        <v>0</v>
      </c>
      <c r="N502" s="7">
        <f t="shared" si="177"/>
        <v>0</v>
      </c>
    </row>
    <row r="503" spans="1:14" outlineLevel="1">
      <c r="A503" s="31" t="s">
        <v>26</v>
      </c>
      <c r="B503" s="32" t="s">
        <v>316</v>
      </c>
      <c r="C503" s="32" t="s">
        <v>320</v>
      </c>
      <c r="D503" s="32" t="s">
        <v>64</v>
      </c>
      <c r="E503" s="32" t="s">
        <v>117</v>
      </c>
      <c r="F503" s="32" t="s">
        <v>817</v>
      </c>
      <c r="G503" s="32" t="s">
        <v>122</v>
      </c>
      <c r="H503" s="32" t="s">
        <v>321</v>
      </c>
      <c r="I503" s="33" t="s">
        <v>322</v>
      </c>
      <c r="J503" s="8">
        <f t="shared" si="169"/>
        <v>0</v>
      </c>
      <c r="K503" s="34"/>
      <c r="L503" s="34"/>
      <c r="M503" s="34"/>
      <c r="N503" s="34"/>
    </row>
    <row r="504" spans="1:14">
      <c r="A504" s="25" t="s">
        <v>26</v>
      </c>
      <c r="B504" s="26" t="s">
        <v>316</v>
      </c>
      <c r="C504" s="26" t="s">
        <v>320</v>
      </c>
      <c r="D504" s="26" t="s">
        <v>147</v>
      </c>
      <c r="E504" s="26"/>
      <c r="F504" s="26"/>
      <c r="G504" s="26"/>
      <c r="H504" s="26"/>
      <c r="I504" s="27"/>
      <c r="J504" s="6">
        <f t="shared" si="169"/>
        <v>0</v>
      </c>
      <c r="K504" s="6">
        <f>K505</f>
        <v>0</v>
      </c>
      <c r="L504" s="6">
        <f t="shared" ref="L504:N504" si="178">L505</f>
        <v>0</v>
      </c>
      <c r="M504" s="6">
        <f t="shared" si="178"/>
        <v>0</v>
      </c>
      <c r="N504" s="6">
        <f t="shared" si="178"/>
        <v>0</v>
      </c>
    </row>
    <row r="505" spans="1:14">
      <c r="A505" s="28" t="s">
        <v>26</v>
      </c>
      <c r="B505" s="29" t="s">
        <v>316</v>
      </c>
      <c r="C505" s="29" t="s">
        <v>320</v>
      </c>
      <c r="D505" s="29" t="s">
        <v>148</v>
      </c>
      <c r="E505" s="29"/>
      <c r="F505" s="29"/>
      <c r="G505" s="29"/>
      <c r="H505" s="29"/>
      <c r="I505" s="30"/>
      <c r="J505" s="7">
        <f t="shared" si="169"/>
        <v>0</v>
      </c>
      <c r="K505" s="7">
        <f>SUM(K506)</f>
        <v>0</v>
      </c>
      <c r="L505" s="7">
        <f t="shared" ref="L505:N505" si="179">SUM(L506)</f>
        <v>0</v>
      </c>
      <c r="M505" s="7">
        <f t="shared" si="179"/>
        <v>0</v>
      </c>
      <c r="N505" s="7">
        <f t="shared" si="179"/>
        <v>0</v>
      </c>
    </row>
    <row r="506" spans="1:14" ht="25.5" outlineLevel="1">
      <c r="A506" s="31" t="s">
        <v>26</v>
      </c>
      <c r="B506" s="32" t="s">
        <v>316</v>
      </c>
      <c r="C506" s="32" t="s">
        <v>320</v>
      </c>
      <c r="D506" s="32" t="s">
        <v>148</v>
      </c>
      <c r="E506" s="32" t="s">
        <v>149</v>
      </c>
      <c r="F506" s="32"/>
      <c r="G506" s="32" t="s">
        <v>33</v>
      </c>
      <c r="H506" s="32" t="s">
        <v>323</v>
      </c>
      <c r="I506" s="33" t="s">
        <v>324</v>
      </c>
      <c r="J506" s="8">
        <f t="shared" si="169"/>
        <v>0</v>
      </c>
      <c r="K506" s="34"/>
      <c r="L506" s="34"/>
      <c r="M506" s="34"/>
      <c r="N506" s="34"/>
    </row>
    <row r="507" spans="1:14">
      <c r="A507" s="22" t="s">
        <v>26</v>
      </c>
      <c r="B507" s="23" t="s">
        <v>316</v>
      </c>
      <c r="C507" s="23" t="s">
        <v>325</v>
      </c>
      <c r="D507" s="23"/>
      <c r="E507" s="23"/>
      <c r="F507" s="23"/>
      <c r="G507" s="23"/>
      <c r="H507" s="23"/>
      <c r="I507" s="24"/>
      <c r="J507" s="5">
        <f t="shared" si="169"/>
        <v>0</v>
      </c>
      <c r="K507" s="5">
        <f>K508</f>
        <v>0</v>
      </c>
      <c r="L507" s="5">
        <f t="shared" ref="L507:N508" si="180">L508</f>
        <v>0</v>
      </c>
      <c r="M507" s="5">
        <f t="shared" si="180"/>
        <v>0</v>
      </c>
      <c r="N507" s="5">
        <f t="shared" si="180"/>
        <v>0</v>
      </c>
    </row>
    <row r="508" spans="1:14">
      <c r="A508" s="25" t="s">
        <v>26</v>
      </c>
      <c r="B508" s="26" t="s">
        <v>316</v>
      </c>
      <c r="C508" s="26" t="s">
        <v>325</v>
      </c>
      <c r="D508" s="26" t="s">
        <v>55</v>
      </c>
      <c r="E508" s="26"/>
      <c r="F508" s="26"/>
      <c r="G508" s="26"/>
      <c r="H508" s="26"/>
      <c r="I508" s="27"/>
      <c r="J508" s="6">
        <f t="shared" si="169"/>
        <v>0</v>
      </c>
      <c r="K508" s="6">
        <f>K509</f>
        <v>0</v>
      </c>
      <c r="L508" s="6">
        <f t="shared" si="180"/>
        <v>0</v>
      </c>
      <c r="M508" s="6">
        <f t="shared" si="180"/>
        <v>0</v>
      </c>
      <c r="N508" s="6">
        <f t="shared" si="180"/>
        <v>0</v>
      </c>
    </row>
    <row r="509" spans="1:14">
      <c r="A509" s="28" t="s">
        <v>26</v>
      </c>
      <c r="B509" s="29" t="s">
        <v>316</v>
      </c>
      <c r="C509" s="29" t="s">
        <v>325</v>
      </c>
      <c r="D509" s="29" t="s">
        <v>326</v>
      </c>
      <c r="E509" s="29"/>
      <c r="F509" s="29"/>
      <c r="G509" s="29"/>
      <c r="H509" s="29"/>
      <c r="I509" s="30"/>
      <c r="J509" s="7">
        <f t="shared" si="169"/>
        <v>0</v>
      </c>
      <c r="K509" s="7">
        <f>SUM(K510:K511)</f>
        <v>0</v>
      </c>
      <c r="L509" s="7">
        <f t="shared" ref="L509:N509" si="181">SUM(L510:L511)</f>
        <v>0</v>
      </c>
      <c r="M509" s="7">
        <f t="shared" si="181"/>
        <v>0</v>
      </c>
      <c r="N509" s="7">
        <f t="shared" si="181"/>
        <v>0</v>
      </c>
    </row>
    <row r="510" spans="1:14" outlineLevel="1">
      <c r="A510" s="31" t="s">
        <v>26</v>
      </c>
      <c r="B510" s="32" t="s">
        <v>316</v>
      </c>
      <c r="C510" s="32" t="s">
        <v>325</v>
      </c>
      <c r="D510" s="32" t="s">
        <v>326</v>
      </c>
      <c r="E510" s="32" t="s">
        <v>77</v>
      </c>
      <c r="F510" s="32"/>
      <c r="G510" s="32" t="s">
        <v>33</v>
      </c>
      <c r="H510" s="32" t="s">
        <v>251</v>
      </c>
      <c r="I510" s="33" t="s">
        <v>252</v>
      </c>
      <c r="J510" s="8">
        <f t="shared" si="169"/>
        <v>0</v>
      </c>
      <c r="K510" s="34"/>
      <c r="L510" s="34"/>
      <c r="M510" s="34"/>
      <c r="N510" s="34"/>
    </row>
    <row r="511" spans="1:14" outlineLevel="1">
      <c r="A511" s="31" t="s">
        <v>26</v>
      </c>
      <c r="B511" s="32" t="s">
        <v>316</v>
      </c>
      <c r="C511" s="32" t="s">
        <v>325</v>
      </c>
      <c r="D511" s="32" t="s">
        <v>326</v>
      </c>
      <c r="E511" s="32" t="s">
        <v>77</v>
      </c>
      <c r="F511" s="32" t="s">
        <v>327</v>
      </c>
      <c r="G511" s="32" t="s">
        <v>122</v>
      </c>
      <c r="H511" s="32" t="s">
        <v>251</v>
      </c>
      <c r="I511" s="33" t="s">
        <v>252</v>
      </c>
      <c r="J511" s="8">
        <f t="shared" si="169"/>
        <v>0</v>
      </c>
      <c r="K511" s="34"/>
      <c r="L511" s="34"/>
      <c r="M511" s="34"/>
      <c r="N511" s="34"/>
    </row>
    <row r="512" spans="1:14">
      <c r="A512" s="22" t="s">
        <v>26</v>
      </c>
      <c r="B512" s="23" t="s">
        <v>316</v>
      </c>
      <c r="C512" s="23" t="s">
        <v>328</v>
      </c>
      <c r="D512" s="23"/>
      <c r="E512" s="23"/>
      <c r="F512" s="23"/>
      <c r="G512" s="23"/>
      <c r="H512" s="23"/>
      <c r="I512" s="24"/>
      <c r="J512" s="5">
        <f t="shared" si="169"/>
        <v>0</v>
      </c>
      <c r="K512" s="5">
        <f>K513</f>
        <v>0</v>
      </c>
      <c r="L512" s="5">
        <f t="shared" ref="L512:N513" si="182">L513</f>
        <v>0</v>
      </c>
      <c r="M512" s="5">
        <f t="shared" si="182"/>
        <v>0</v>
      </c>
      <c r="N512" s="5">
        <f t="shared" si="182"/>
        <v>0</v>
      </c>
    </row>
    <row r="513" spans="1:14">
      <c r="A513" s="25" t="s">
        <v>26</v>
      </c>
      <c r="B513" s="26" t="s">
        <v>316</v>
      </c>
      <c r="C513" s="26" t="s">
        <v>328</v>
      </c>
      <c r="D513" s="26" t="s">
        <v>55</v>
      </c>
      <c r="E513" s="26"/>
      <c r="F513" s="26"/>
      <c r="G513" s="26"/>
      <c r="H513" s="26"/>
      <c r="I513" s="27"/>
      <c r="J513" s="6">
        <f t="shared" si="169"/>
        <v>0</v>
      </c>
      <c r="K513" s="6">
        <f>K514</f>
        <v>0</v>
      </c>
      <c r="L513" s="6">
        <f t="shared" si="182"/>
        <v>0</v>
      </c>
      <c r="M513" s="6">
        <f t="shared" si="182"/>
        <v>0</v>
      </c>
      <c r="N513" s="6">
        <f t="shared" si="182"/>
        <v>0</v>
      </c>
    </row>
    <row r="514" spans="1:14">
      <c r="A514" s="28" t="s">
        <v>26</v>
      </c>
      <c r="B514" s="29" t="s">
        <v>316</v>
      </c>
      <c r="C514" s="29" t="s">
        <v>328</v>
      </c>
      <c r="D514" s="29" t="s">
        <v>64</v>
      </c>
      <c r="E514" s="29"/>
      <c r="F514" s="29"/>
      <c r="G514" s="29"/>
      <c r="H514" s="29"/>
      <c r="I514" s="30"/>
      <c r="J514" s="7">
        <f t="shared" si="169"/>
        <v>0</v>
      </c>
      <c r="K514" s="7">
        <f>SUM(K515:K516)</f>
        <v>0</v>
      </c>
      <c r="L514" s="7">
        <f t="shared" ref="L514:N514" si="183">SUM(L515:L516)</f>
        <v>0</v>
      </c>
      <c r="M514" s="7">
        <f t="shared" si="183"/>
        <v>0</v>
      </c>
      <c r="N514" s="7">
        <f t="shared" si="183"/>
        <v>0</v>
      </c>
    </row>
    <row r="515" spans="1:14" outlineLevel="1">
      <c r="A515" s="31" t="s">
        <v>26</v>
      </c>
      <c r="B515" s="32" t="s">
        <v>316</v>
      </c>
      <c r="C515" s="32" t="s">
        <v>328</v>
      </c>
      <c r="D515" s="32" t="s">
        <v>64</v>
      </c>
      <c r="E515" s="32" t="s">
        <v>128</v>
      </c>
      <c r="F515" s="32"/>
      <c r="G515" s="32" t="s">
        <v>33</v>
      </c>
      <c r="H515" s="32" t="s">
        <v>135</v>
      </c>
      <c r="I515" s="33" t="s">
        <v>136</v>
      </c>
      <c r="J515" s="8">
        <f t="shared" si="169"/>
        <v>0</v>
      </c>
      <c r="K515" s="34"/>
      <c r="L515" s="34"/>
      <c r="M515" s="34"/>
      <c r="N515" s="34"/>
    </row>
    <row r="516" spans="1:14" outlineLevel="1">
      <c r="A516" s="31" t="s">
        <v>26</v>
      </c>
      <c r="B516" s="32" t="s">
        <v>316</v>
      </c>
      <c r="C516" s="32" t="s">
        <v>328</v>
      </c>
      <c r="D516" s="32" t="s">
        <v>64</v>
      </c>
      <c r="E516" s="32" t="s">
        <v>128</v>
      </c>
      <c r="F516" s="32"/>
      <c r="G516" s="32" t="s">
        <v>33</v>
      </c>
      <c r="H516" s="32" t="s">
        <v>137</v>
      </c>
      <c r="I516" s="33" t="s">
        <v>138</v>
      </c>
      <c r="J516" s="8">
        <f t="shared" si="169"/>
        <v>0</v>
      </c>
      <c r="K516" s="34"/>
      <c r="L516" s="34"/>
      <c r="M516" s="34"/>
      <c r="N516" s="34"/>
    </row>
    <row r="517" spans="1:14">
      <c r="A517" s="16" t="s">
        <v>26</v>
      </c>
      <c r="B517" s="17" t="s">
        <v>329</v>
      </c>
      <c r="C517" s="17"/>
      <c r="D517" s="17"/>
      <c r="E517" s="17"/>
      <c r="F517" s="17"/>
      <c r="G517" s="17"/>
      <c r="H517" s="17"/>
      <c r="I517" s="18"/>
      <c r="J517" s="3">
        <f t="shared" si="169"/>
        <v>314234</v>
      </c>
      <c r="K517" s="3">
        <f>K518+K523</f>
        <v>314234</v>
      </c>
      <c r="L517" s="3">
        <f t="shared" ref="L517:N517" si="184">L518+L523</f>
        <v>0</v>
      </c>
      <c r="M517" s="3">
        <f t="shared" si="184"/>
        <v>362400</v>
      </c>
      <c r="N517" s="3">
        <f t="shared" si="184"/>
        <v>362400</v>
      </c>
    </row>
    <row r="518" spans="1:14">
      <c r="A518" s="19" t="s">
        <v>26</v>
      </c>
      <c r="B518" s="20" t="s">
        <v>330</v>
      </c>
      <c r="C518" s="20"/>
      <c r="D518" s="20"/>
      <c r="E518" s="20"/>
      <c r="F518" s="20"/>
      <c r="G518" s="20"/>
      <c r="H518" s="20"/>
      <c r="I518" s="21"/>
      <c r="J518" s="4">
        <f t="shared" si="169"/>
        <v>314234</v>
      </c>
      <c r="K518" s="4">
        <f>K519</f>
        <v>314234</v>
      </c>
      <c r="L518" s="4">
        <f t="shared" ref="L518:N520" si="185">L519</f>
        <v>0</v>
      </c>
      <c r="M518" s="4">
        <f t="shared" si="185"/>
        <v>362400</v>
      </c>
      <c r="N518" s="4">
        <f t="shared" si="185"/>
        <v>362400</v>
      </c>
    </row>
    <row r="519" spans="1:14">
      <c r="A519" s="22" t="s">
        <v>26</v>
      </c>
      <c r="B519" s="23" t="s">
        <v>330</v>
      </c>
      <c r="C519" s="23" t="s">
        <v>331</v>
      </c>
      <c r="D519" s="23"/>
      <c r="E519" s="23"/>
      <c r="F519" s="23"/>
      <c r="G519" s="23"/>
      <c r="H519" s="23"/>
      <c r="I519" s="24"/>
      <c r="J519" s="5">
        <f t="shared" si="169"/>
        <v>314234</v>
      </c>
      <c r="K519" s="5">
        <f>K520</f>
        <v>314234</v>
      </c>
      <c r="L519" s="5">
        <f t="shared" si="185"/>
        <v>0</v>
      </c>
      <c r="M519" s="5">
        <f t="shared" si="185"/>
        <v>362400</v>
      </c>
      <c r="N519" s="5">
        <f t="shared" si="185"/>
        <v>362400</v>
      </c>
    </row>
    <row r="520" spans="1:14">
      <c r="A520" s="25" t="s">
        <v>26</v>
      </c>
      <c r="B520" s="26" t="s">
        <v>330</v>
      </c>
      <c r="C520" s="26" t="s">
        <v>331</v>
      </c>
      <c r="D520" s="26" t="s">
        <v>146</v>
      </c>
      <c r="E520" s="26"/>
      <c r="F520" s="26"/>
      <c r="G520" s="26"/>
      <c r="H520" s="26"/>
      <c r="I520" s="27"/>
      <c r="J520" s="6">
        <f t="shared" si="169"/>
        <v>314234</v>
      </c>
      <c r="K520" s="6">
        <f>K521</f>
        <v>314234</v>
      </c>
      <c r="L520" s="6">
        <f t="shared" si="185"/>
        <v>0</v>
      </c>
      <c r="M520" s="6">
        <f t="shared" si="185"/>
        <v>362400</v>
      </c>
      <c r="N520" s="6">
        <f t="shared" si="185"/>
        <v>362400</v>
      </c>
    </row>
    <row r="521" spans="1:14">
      <c r="A521" s="28" t="s">
        <v>26</v>
      </c>
      <c r="B521" s="29" t="s">
        <v>330</v>
      </c>
      <c r="C521" s="29" t="s">
        <v>331</v>
      </c>
      <c r="D521" s="29" t="s">
        <v>332</v>
      </c>
      <c r="E521" s="29"/>
      <c r="F521" s="29"/>
      <c r="G521" s="29"/>
      <c r="H521" s="29"/>
      <c r="I521" s="30"/>
      <c r="J521" s="7">
        <f t="shared" si="169"/>
        <v>314234</v>
      </c>
      <c r="K521" s="7">
        <f>SUM(K522)</f>
        <v>314234</v>
      </c>
      <c r="L521" s="7">
        <f t="shared" ref="L521:N521" si="186">SUM(L522)</f>
        <v>0</v>
      </c>
      <c r="M521" s="7">
        <f t="shared" si="186"/>
        <v>362400</v>
      </c>
      <c r="N521" s="7">
        <f t="shared" si="186"/>
        <v>362400</v>
      </c>
    </row>
    <row r="522" spans="1:14" ht="25.5" outlineLevel="1">
      <c r="A522" s="31" t="s">
        <v>26</v>
      </c>
      <c r="B522" s="32" t="s">
        <v>330</v>
      </c>
      <c r="C522" s="32" t="s">
        <v>331</v>
      </c>
      <c r="D522" s="32" t="s">
        <v>332</v>
      </c>
      <c r="E522" s="32" t="s">
        <v>333</v>
      </c>
      <c r="F522" s="32"/>
      <c r="G522" s="32" t="s">
        <v>33</v>
      </c>
      <c r="H522" s="32" t="s">
        <v>334</v>
      </c>
      <c r="I522" s="33" t="s">
        <v>335</v>
      </c>
      <c r="J522" s="8">
        <f t="shared" si="169"/>
        <v>314234</v>
      </c>
      <c r="K522" s="34">
        <v>314234</v>
      </c>
      <c r="L522" s="34"/>
      <c r="M522" s="34">
        <v>362400</v>
      </c>
      <c r="N522" s="34">
        <v>362400</v>
      </c>
    </row>
    <row r="523" spans="1:14">
      <c r="A523" s="19" t="s">
        <v>26</v>
      </c>
      <c r="B523" s="20" t="s">
        <v>336</v>
      </c>
      <c r="C523" s="20"/>
      <c r="D523" s="20"/>
      <c r="E523" s="20"/>
      <c r="F523" s="20"/>
      <c r="G523" s="20"/>
      <c r="H523" s="20"/>
      <c r="I523" s="21"/>
      <c r="J523" s="4">
        <f t="shared" si="169"/>
        <v>0</v>
      </c>
      <c r="K523" s="4">
        <f>K524</f>
        <v>0</v>
      </c>
      <c r="L523" s="4">
        <f t="shared" ref="L523:N526" si="187">L524</f>
        <v>0</v>
      </c>
      <c r="M523" s="4">
        <f t="shared" si="187"/>
        <v>0</v>
      </c>
      <c r="N523" s="4">
        <f t="shared" si="187"/>
        <v>0</v>
      </c>
    </row>
    <row r="524" spans="1:14">
      <c r="A524" s="22" t="s">
        <v>26</v>
      </c>
      <c r="B524" s="23" t="s">
        <v>336</v>
      </c>
      <c r="C524" s="23" t="s">
        <v>337</v>
      </c>
      <c r="D524" s="23"/>
      <c r="E524" s="23"/>
      <c r="F524" s="23"/>
      <c r="G524" s="23"/>
      <c r="H524" s="23"/>
      <c r="I524" s="24"/>
      <c r="J524" s="5">
        <f t="shared" si="169"/>
        <v>0</v>
      </c>
      <c r="K524" s="5">
        <f>K525</f>
        <v>0</v>
      </c>
      <c r="L524" s="5">
        <f t="shared" si="187"/>
        <v>0</v>
      </c>
      <c r="M524" s="5">
        <f t="shared" si="187"/>
        <v>0</v>
      </c>
      <c r="N524" s="5">
        <f t="shared" si="187"/>
        <v>0</v>
      </c>
    </row>
    <row r="525" spans="1:14">
      <c r="A525" s="25" t="s">
        <v>26</v>
      </c>
      <c r="B525" s="26" t="s">
        <v>336</v>
      </c>
      <c r="C525" s="26" t="s">
        <v>337</v>
      </c>
      <c r="D525" s="26" t="s">
        <v>146</v>
      </c>
      <c r="E525" s="26"/>
      <c r="F525" s="26"/>
      <c r="G525" s="26"/>
      <c r="H525" s="26"/>
      <c r="I525" s="27"/>
      <c r="J525" s="6">
        <f t="shared" si="169"/>
        <v>0</v>
      </c>
      <c r="K525" s="6">
        <f>K526</f>
        <v>0</v>
      </c>
      <c r="L525" s="6">
        <f t="shared" si="187"/>
        <v>0</v>
      </c>
      <c r="M525" s="6">
        <f t="shared" si="187"/>
        <v>0</v>
      </c>
      <c r="N525" s="6">
        <f t="shared" si="187"/>
        <v>0</v>
      </c>
    </row>
    <row r="526" spans="1:14">
      <c r="A526" s="28" t="s">
        <v>26</v>
      </c>
      <c r="B526" s="29" t="s">
        <v>336</v>
      </c>
      <c r="C526" s="29" t="s">
        <v>337</v>
      </c>
      <c r="D526" s="29" t="s">
        <v>338</v>
      </c>
      <c r="E526" s="29"/>
      <c r="F526" s="29"/>
      <c r="G526" s="29"/>
      <c r="H526" s="29"/>
      <c r="I526" s="30"/>
      <c r="J526" s="7">
        <f t="shared" si="169"/>
        <v>0</v>
      </c>
      <c r="K526" s="7">
        <f>K527</f>
        <v>0</v>
      </c>
      <c r="L526" s="7">
        <f t="shared" si="187"/>
        <v>0</v>
      </c>
      <c r="M526" s="7">
        <f t="shared" si="187"/>
        <v>0</v>
      </c>
      <c r="N526" s="7">
        <f t="shared" si="187"/>
        <v>0</v>
      </c>
    </row>
    <row r="527" spans="1:14" outlineLevel="1">
      <c r="A527" s="31" t="s">
        <v>26</v>
      </c>
      <c r="B527" s="32" t="s">
        <v>336</v>
      </c>
      <c r="C527" s="32" t="s">
        <v>337</v>
      </c>
      <c r="D527" s="32" t="s">
        <v>338</v>
      </c>
      <c r="E527" s="32" t="s">
        <v>339</v>
      </c>
      <c r="F527" s="32"/>
      <c r="G527" s="32" t="s">
        <v>33</v>
      </c>
      <c r="H527" s="32" t="s">
        <v>340</v>
      </c>
      <c r="I527" s="33" t="s">
        <v>341</v>
      </c>
      <c r="J527" s="8">
        <f t="shared" si="169"/>
        <v>0</v>
      </c>
      <c r="K527" s="34"/>
      <c r="L527" s="34"/>
      <c r="M527" s="34"/>
      <c r="N527" s="34"/>
    </row>
    <row r="528" spans="1:14">
      <c r="A528" s="16" t="s">
        <v>26</v>
      </c>
      <c r="B528" s="17" t="s">
        <v>342</v>
      </c>
      <c r="C528" s="17"/>
      <c r="D528" s="17"/>
      <c r="E528" s="17"/>
      <c r="F528" s="17"/>
      <c r="G528" s="17"/>
      <c r="H528" s="17"/>
      <c r="I528" s="18"/>
      <c r="J528" s="3">
        <f t="shared" si="169"/>
        <v>116303.25</v>
      </c>
      <c r="K528" s="3">
        <f>K529+K535</f>
        <v>1628.25</v>
      </c>
      <c r="L528" s="3">
        <f t="shared" ref="L528:N528" si="188">L529+L535</f>
        <v>114675</v>
      </c>
      <c r="M528" s="3">
        <f t="shared" si="188"/>
        <v>116303.25</v>
      </c>
      <c r="N528" s="3">
        <f t="shared" si="188"/>
        <v>116303.25</v>
      </c>
    </row>
    <row r="529" spans="1:14">
      <c r="A529" s="19" t="s">
        <v>26</v>
      </c>
      <c r="B529" s="20" t="s">
        <v>343</v>
      </c>
      <c r="C529" s="20"/>
      <c r="D529" s="20"/>
      <c r="E529" s="20"/>
      <c r="F529" s="20"/>
      <c r="G529" s="20"/>
      <c r="H529" s="20"/>
      <c r="I529" s="21"/>
      <c r="J529" s="4">
        <f t="shared" si="169"/>
        <v>0</v>
      </c>
      <c r="K529" s="4">
        <f>K530</f>
        <v>0</v>
      </c>
      <c r="L529" s="4">
        <f t="shared" ref="L529:N531" si="189">L530</f>
        <v>0</v>
      </c>
      <c r="M529" s="4">
        <f t="shared" si="189"/>
        <v>0</v>
      </c>
      <c r="N529" s="4">
        <f t="shared" si="189"/>
        <v>0</v>
      </c>
    </row>
    <row r="530" spans="1:14">
      <c r="A530" s="22" t="s">
        <v>26</v>
      </c>
      <c r="B530" s="23" t="s">
        <v>343</v>
      </c>
      <c r="C530" s="23" t="s">
        <v>344</v>
      </c>
      <c r="D530" s="23"/>
      <c r="E530" s="23"/>
      <c r="F530" s="23"/>
      <c r="G530" s="23"/>
      <c r="H530" s="23"/>
      <c r="I530" s="24"/>
      <c r="J530" s="5">
        <f t="shared" si="169"/>
        <v>0</v>
      </c>
      <c r="K530" s="5">
        <f>K531</f>
        <v>0</v>
      </c>
      <c r="L530" s="5">
        <f t="shared" si="189"/>
        <v>0</v>
      </c>
      <c r="M530" s="5">
        <f t="shared" si="189"/>
        <v>0</v>
      </c>
      <c r="N530" s="5">
        <f t="shared" si="189"/>
        <v>0</v>
      </c>
    </row>
    <row r="531" spans="1:14">
      <c r="A531" s="25" t="s">
        <v>26</v>
      </c>
      <c r="B531" s="26" t="s">
        <v>343</v>
      </c>
      <c r="C531" s="26" t="s">
        <v>344</v>
      </c>
      <c r="D531" s="26" t="s">
        <v>55</v>
      </c>
      <c r="E531" s="26"/>
      <c r="F531" s="26"/>
      <c r="G531" s="26"/>
      <c r="H531" s="26"/>
      <c r="I531" s="27"/>
      <c r="J531" s="6">
        <f t="shared" si="169"/>
        <v>0</v>
      </c>
      <c r="K531" s="6">
        <f>K532</f>
        <v>0</v>
      </c>
      <c r="L531" s="6">
        <f t="shared" si="189"/>
        <v>0</v>
      </c>
      <c r="M531" s="6">
        <f t="shared" si="189"/>
        <v>0</v>
      </c>
      <c r="N531" s="6">
        <f t="shared" si="189"/>
        <v>0</v>
      </c>
    </row>
    <row r="532" spans="1:14">
      <c r="A532" s="28" t="s">
        <v>26</v>
      </c>
      <c r="B532" s="29" t="s">
        <v>343</v>
      </c>
      <c r="C532" s="29" t="s">
        <v>344</v>
      </c>
      <c r="D532" s="29" t="s">
        <v>64</v>
      </c>
      <c r="E532" s="29"/>
      <c r="F532" s="29"/>
      <c r="G532" s="29"/>
      <c r="H532" s="29"/>
      <c r="I532" s="30"/>
      <c r="J532" s="7">
        <f t="shared" si="169"/>
        <v>0</v>
      </c>
      <c r="K532" s="7">
        <f>SUM(K533:K534)</f>
        <v>0</v>
      </c>
      <c r="L532" s="7">
        <f t="shared" ref="L532:N532" si="190">SUM(L533:L534)</f>
        <v>0</v>
      </c>
      <c r="M532" s="7">
        <f t="shared" si="190"/>
        <v>0</v>
      </c>
      <c r="N532" s="7">
        <f t="shared" si="190"/>
        <v>0</v>
      </c>
    </row>
    <row r="533" spans="1:14" outlineLevel="1">
      <c r="A533" s="31" t="s">
        <v>26</v>
      </c>
      <c r="B533" s="32" t="s">
        <v>343</v>
      </c>
      <c r="C533" s="32" t="s">
        <v>344</v>
      </c>
      <c r="D533" s="32" t="s">
        <v>64</v>
      </c>
      <c r="E533" s="32" t="s">
        <v>128</v>
      </c>
      <c r="F533" s="32"/>
      <c r="G533" s="32" t="s">
        <v>33</v>
      </c>
      <c r="H533" s="32" t="s">
        <v>137</v>
      </c>
      <c r="I533" s="33" t="s">
        <v>138</v>
      </c>
      <c r="J533" s="8">
        <f t="shared" si="169"/>
        <v>0</v>
      </c>
      <c r="K533" s="34"/>
      <c r="L533" s="34"/>
      <c r="M533" s="34"/>
      <c r="N533" s="34"/>
    </row>
    <row r="534" spans="1:14" ht="25.5" outlineLevel="1">
      <c r="A534" s="31" t="s">
        <v>26</v>
      </c>
      <c r="B534" s="32" t="s">
        <v>343</v>
      </c>
      <c r="C534" s="32" t="s">
        <v>344</v>
      </c>
      <c r="D534" s="32" t="s">
        <v>64</v>
      </c>
      <c r="E534" s="32" t="s">
        <v>302</v>
      </c>
      <c r="F534" s="32"/>
      <c r="G534" s="32" t="s">
        <v>33</v>
      </c>
      <c r="H534" s="32" t="s">
        <v>303</v>
      </c>
      <c r="I534" s="33" t="s">
        <v>304</v>
      </c>
      <c r="J534" s="8">
        <f t="shared" si="169"/>
        <v>0</v>
      </c>
      <c r="K534" s="34"/>
      <c r="L534" s="34"/>
      <c r="M534" s="34"/>
      <c r="N534" s="34"/>
    </row>
    <row r="535" spans="1:14">
      <c r="A535" s="19" t="s">
        <v>26</v>
      </c>
      <c r="B535" s="20" t="s">
        <v>122</v>
      </c>
      <c r="C535" s="20"/>
      <c r="D535" s="20"/>
      <c r="E535" s="20"/>
      <c r="F535" s="20"/>
      <c r="G535" s="20"/>
      <c r="H535" s="20"/>
      <c r="I535" s="21"/>
      <c r="J535" s="4">
        <f t="shared" si="169"/>
        <v>116303.25</v>
      </c>
      <c r="K535" s="4">
        <f>K536</f>
        <v>1628.25</v>
      </c>
      <c r="L535" s="4">
        <f t="shared" ref="L535:N537" si="191">L536</f>
        <v>114675</v>
      </c>
      <c r="M535" s="4">
        <f t="shared" si="191"/>
        <v>116303.25</v>
      </c>
      <c r="N535" s="4">
        <f t="shared" si="191"/>
        <v>116303.25</v>
      </c>
    </row>
    <row r="536" spans="1:14">
      <c r="A536" s="22" t="s">
        <v>26</v>
      </c>
      <c r="B536" s="23" t="s">
        <v>122</v>
      </c>
      <c r="C536" s="23" t="s">
        <v>345</v>
      </c>
      <c r="D536" s="23"/>
      <c r="E536" s="23"/>
      <c r="F536" s="23"/>
      <c r="G536" s="23"/>
      <c r="H536" s="23"/>
      <c r="I536" s="24"/>
      <c r="J536" s="5">
        <f t="shared" si="169"/>
        <v>116303.25</v>
      </c>
      <c r="K536" s="5">
        <f>K537</f>
        <v>1628.25</v>
      </c>
      <c r="L536" s="5">
        <f t="shared" si="191"/>
        <v>114675</v>
      </c>
      <c r="M536" s="5">
        <f t="shared" si="191"/>
        <v>116303.25</v>
      </c>
      <c r="N536" s="5">
        <f t="shared" si="191"/>
        <v>116303.25</v>
      </c>
    </row>
    <row r="537" spans="1:14">
      <c r="A537" s="25" t="s">
        <v>26</v>
      </c>
      <c r="B537" s="26" t="s">
        <v>122</v>
      </c>
      <c r="C537" s="26" t="s">
        <v>345</v>
      </c>
      <c r="D537" s="26" t="s">
        <v>55</v>
      </c>
      <c r="E537" s="26"/>
      <c r="F537" s="26"/>
      <c r="G537" s="26"/>
      <c r="H537" s="26"/>
      <c r="I537" s="27"/>
      <c r="J537" s="6">
        <f t="shared" si="169"/>
        <v>116303.25</v>
      </c>
      <c r="K537" s="6">
        <f>K538</f>
        <v>1628.25</v>
      </c>
      <c r="L537" s="6">
        <f t="shared" si="191"/>
        <v>114675</v>
      </c>
      <c r="M537" s="6">
        <f t="shared" si="191"/>
        <v>116303.25</v>
      </c>
      <c r="N537" s="6">
        <f t="shared" si="191"/>
        <v>116303.25</v>
      </c>
    </row>
    <row r="538" spans="1:14">
      <c r="A538" s="28" t="s">
        <v>26</v>
      </c>
      <c r="B538" s="29" t="s">
        <v>122</v>
      </c>
      <c r="C538" s="29" t="s">
        <v>345</v>
      </c>
      <c r="D538" s="29" t="s">
        <v>64</v>
      </c>
      <c r="E538" s="29"/>
      <c r="F538" s="29"/>
      <c r="G538" s="29"/>
      <c r="H538" s="29"/>
      <c r="I538" s="30"/>
      <c r="J538" s="7">
        <f t="shared" si="169"/>
        <v>116303.25</v>
      </c>
      <c r="K538" s="7">
        <f>SUM(K539:K540)</f>
        <v>1628.25</v>
      </c>
      <c r="L538" s="7">
        <f t="shared" ref="L538:N538" si="192">SUM(L539:L540)</f>
        <v>114675</v>
      </c>
      <c r="M538" s="7">
        <f t="shared" si="192"/>
        <v>116303.25</v>
      </c>
      <c r="N538" s="7">
        <f t="shared" si="192"/>
        <v>116303.25</v>
      </c>
    </row>
    <row r="539" spans="1:14" outlineLevel="1">
      <c r="A539" s="31" t="s">
        <v>26</v>
      </c>
      <c r="B539" s="32" t="s">
        <v>122</v>
      </c>
      <c r="C539" s="32" t="s">
        <v>345</v>
      </c>
      <c r="D539" s="32" t="s">
        <v>64</v>
      </c>
      <c r="E539" s="32" t="s">
        <v>48</v>
      </c>
      <c r="F539" s="32"/>
      <c r="G539" s="32" t="s">
        <v>122</v>
      </c>
      <c r="H539" s="32" t="s">
        <v>107</v>
      </c>
      <c r="I539" s="33" t="s">
        <v>108</v>
      </c>
      <c r="J539" s="8">
        <f t="shared" si="169"/>
        <v>114675</v>
      </c>
      <c r="K539" s="34"/>
      <c r="L539" s="34">
        <v>114675</v>
      </c>
      <c r="M539" s="34">
        <v>114675</v>
      </c>
      <c r="N539" s="34">
        <v>114675</v>
      </c>
    </row>
    <row r="540" spans="1:14" outlineLevel="1">
      <c r="A540" s="31" t="s">
        <v>26</v>
      </c>
      <c r="B540" s="32" t="s">
        <v>122</v>
      </c>
      <c r="C540" s="32" t="s">
        <v>345</v>
      </c>
      <c r="D540" s="32" t="s">
        <v>64</v>
      </c>
      <c r="E540" s="32" t="s">
        <v>48</v>
      </c>
      <c r="F540" s="32"/>
      <c r="G540" s="32" t="s">
        <v>209</v>
      </c>
      <c r="H540" s="32" t="s">
        <v>107</v>
      </c>
      <c r="I540" s="33" t="s">
        <v>108</v>
      </c>
      <c r="J540" s="8">
        <f t="shared" si="169"/>
        <v>1628.25</v>
      </c>
      <c r="K540" s="34">
        <v>1628.25</v>
      </c>
      <c r="L540" s="34"/>
      <c r="M540" s="34">
        <v>1628.25</v>
      </c>
      <c r="N540" s="34">
        <v>1628.25</v>
      </c>
    </row>
    <row r="541" spans="1:14">
      <c r="A541" s="16" t="s">
        <v>26</v>
      </c>
      <c r="B541" s="17" t="s">
        <v>346</v>
      </c>
      <c r="C541" s="17"/>
      <c r="D541" s="17"/>
      <c r="E541" s="17"/>
      <c r="F541" s="17"/>
      <c r="G541" s="17"/>
      <c r="H541" s="17"/>
      <c r="I541" s="18"/>
      <c r="J541" s="3">
        <f t="shared" si="169"/>
        <v>47</v>
      </c>
      <c r="K541" s="3">
        <f>K542</f>
        <v>47</v>
      </c>
      <c r="L541" s="3">
        <f t="shared" ref="L541:N545" si="193">L542</f>
        <v>0</v>
      </c>
      <c r="M541" s="3">
        <f t="shared" si="193"/>
        <v>0</v>
      </c>
      <c r="N541" s="3">
        <f t="shared" si="193"/>
        <v>0</v>
      </c>
    </row>
    <row r="542" spans="1:14">
      <c r="A542" s="19" t="s">
        <v>26</v>
      </c>
      <c r="B542" s="20" t="s">
        <v>347</v>
      </c>
      <c r="C542" s="20"/>
      <c r="D542" s="20"/>
      <c r="E542" s="20"/>
      <c r="F542" s="20"/>
      <c r="G542" s="20"/>
      <c r="H542" s="20"/>
      <c r="I542" s="21"/>
      <c r="J542" s="4">
        <f t="shared" si="169"/>
        <v>47</v>
      </c>
      <c r="K542" s="4">
        <f>K543</f>
        <v>47</v>
      </c>
      <c r="L542" s="4">
        <f t="shared" si="193"/>
        <v>0</v>
      </c>
      <c r="M542" s="4">
        <f t="shared" si="193"/>
        <v>0</v>
      </c>
      <c r="N542" s="4">
        <f t="shared" si="193"/>
        <v>0</v>
      </c>
    </row>
    <row r="543" spans="1:14">
      <c r="A543" s="22" t="s">
        <v>26</v>
      </c>
      <c r="B543" s="23" t="s">
        <v>347</v>
      </c>
      <c r="C543" s="23" t="s">
        <v>348</v>
      </c>
      <c r="D543" s="23"/>
      <c r="E543" s="23"/>
      <c r="F543" s="23"/>
      <c r="G543" s="23"/>
      <c r="H543" s="23"/>
      <c r="I543" s="24"/>
      <c r="J543" s="5">
        <f t="shared" si="169"/>
        <v>47</v>
      </c>
      <c r="K543" s="5">
        <f>K544</f>
        <v>47</v>
      </c>
      <c r="L543" s="5">
        <f t="shared" si="193"/>
        <v>0</v>
      </c>
      <c r="M543" s="5">
        <f t="shared" si="193"/>
        <v>0</v>
      </c>
      <c r="N543" s="5">
        <f t="shared" si="193"/>
        <v>0</v>
      </c>
    </row>
    <row r="544" spans="1:14">
      <c r="A544" s="25" t="s">
        <v>26</v>
      </c>
      <c r="B544" s="26" t="s">
        <v>347</v>
      </c>
      <c r="C544" s="26" t="s">
        <v>348</v>
      </c>
      <c r="D544" s="26" t="s">
        <v>349</v>
      </c>
      <c r="E544" s="26"/>
      <c r="F544" s="26"/>
      <c r="G544" s="26"/>
      <c r="H544" s="26"/>
      <c r="I544" s="27"/>
      <c r="J544" s="6">
        <f t="shared" si="169"/>
        <v>47</v>
      </c>
      <c r="K544" s="6">
        <f>K545</f>
        <v>47</v>
      </c>
      <c r="L544" s="6">
        <f t="shared" si="193"/>
        <v>0</v>
      </c>
      <c r="M544" s="6">
        <f t="shared" si="193"/>
        <v>0</v>
      </c>
      <c r="N544" s="6">
        <f t="shared" si="193"/>
        <v>0</v>
      </c>
    </row>
    <row r="545" spans="1:14">
      <c r="A545" s="28" t="s">
        <v>26</v>
      </c>
      <c r="B545" s="29" t="s">
        <v>347</v>
      </c>
      <c r="C545" s="29" t="s">
        <v>348</v>
      </c>
      <c r="D545" s="29" t="s">
        <v>350</v>
      </c>
      <c r="E545" s="29"/>
      <c r="F545" s="29"/>
      <c r="G545" s="29"/>
      <c r="H545" s="29"/>
      <c r="I545" s="30"/>
      <c r="J545" s="7">
        <f t="shared" si="169"/>
        <v>47</v>
      </c>
      <c r="K545" s="7">
        <f>K546</f>
        <v>47</v>
      </c>
      <c r="L545" s="7">
        <f t="shared" si="193"/>
        <v>0</v>
      </c>
      <c r="M545" s="7">
        <f t="shared" si="193"/>
        <v>0</v>
      </c>
      <c r="N545" s="7">
        <f t="shared" si="193"/>
        <v>0</v>
      </c>
    </row>
    <row r="546" spans="1:14" ht="25.5" outlineLevel="1">
      <c r="A546" s="31" t="s">
        <v>26</v>
      </c>
      <c r="B546" s="32" t="s">
        <v>347</v>
      </c>
      <c r="C546" s="32" t="s">
        <v>348</v>
      </c>
      <c r="D546" s="32" t="s">
        <v>350</v>
      </c>
      <c r="E546" s="32" t="s">
        <v>351</v>
      </c>
      <c r="F546" s="32"/>
      <c r="G546" s="32" t="s">
        <v>33</v>
      </c>
      <c r="H546" s="32" t="s">
        <v>352</v>
      </c>
      <c r="I546" s="33" t="s">
        <v>353</v>
      </c>
      <c r="J546" s="8">
        <f t="shared" si="169"/>
        <v>47</v>
      </c>
      <c r="K546" s="34">
        <v>47</v>
      </c>
      <c r="L546" s="34"/>
      <c r="M546" s="34"/>
      <c r="N546" s="34"/>
    </row>
    <row r="547" spans="1:14">
      <c r="A547" s="16" t="s">
        <v>26</v>
      </c>
      <c r="B547" s="17" t="s">
        <v>354</v>
      </c>
      <c r="C547" s="17"/>
      <c r="D547" s="17"/>
      <c r="E547" s="17"/>
      <c r="F547" s="17"/>
      <c r="G547" s="17"/>
      <c r="H547" s="17"/>
      <c r="I547" s="18"/>
      <c r="J547" s="3" t="e">
        <f t="shared" si="169"/>
        <v>#VALUE!</v>
      </c>
      <c r="K547" s="3" t="str">
        <f>K548</f>
        <v xml:space="preserve">  </v>
      </c>
      <c r="L547" s="3">
        <f t="shared" ref="L547:N550" si="194">L548</f>
        <v>0</v>
      </c>
      <c r="M547" s="3">
        <f t="shared" si="194"/>
        <v>134200</v>
      </c>
      <c r="N547" s="3">
        <f t="shared" si="194"/>
        <v>278100</v>
      </c>
    </row>
    <row r="548" spans="1:14">
      <c r="A548" s="22" t="s">
        <v>26</v>
      </c>
      <c r="B548" s="23" t="s">
        <v>354</v>
      </c>
      <c r="C548" s="23" t="s">
        <v>355</v>
      </c>
      <c r="D548" s="23"/>
      <c r="E548" s="23"/>
      <c r="F548" s="23"/>
      <c r="G548" s="23"/>
      <c r="H548" s="23"/>
      <c r="I548" s="24"/>
      <c r="J548" s="5" t="e">
        <f t="shared" si="169"/>
        <v>#VALUE!</v>
      </c>
      <c r="K548" s="5" t="str">
        <f>K549</f>
        <v xml:space="preserve">  </v>
      </c>
      <c r="L548" s="5">
        <f t="shared" si="194"/>
        <v>0</v>
      </c>
      <c r="M548" s="5">
        <f t="shared" si="194"/>
        <v>134200</v>
      </c>
      <c r="N548" s="5">
        <f t="shared" si="194"/>
        <v>278100</v>
      </c>
    </row>
    <row r="549" spans="1:14">
      <c r="A549" s="25" t="s">
        <v>26</v>
      </c>
      <c r="B549" s="26" t="s">
        <v>354</v>
      </c>
      <c r="C549" s="26" t="s">
        <v>355</v>
      </c>
      <c r="D549" s="26" t="s">
        <v>356</v>
      </c>
      <c r="E549" s="26"/>
      <c r="F549" s="26"/>
      <c r="G549" s="26"/>
      <c r="H549" s="26"/>
      <c r="I549" s="27"/>
      <c r="J549" s="6" t="e">
        <f t="shared" si="169"/>
        <v>#VALUE!</v>
      </c>
      <c r="K549" s="6" t="str">
        <f>K550</f>
        <v xml:space="preserve">  </v>
      </c>
      <c r="L549" s="6">
        <f t="shared" si="194"/>
        <v>0</v>
      </c>
      <c r="M549" s="6">
        <f t="shared" si="194"/>
        <v>134200</v>
      </c>
      <c r="N549" s="6">
        <f t="shared" si="194"/>
        <v>278100</v>
      </c>
    </row>
    <row r="550" spans="1:14" outlineLevel="1">
      <c r="A550" s="28" t="s">
        <v>26</v>
      </c>
      <c r="B550" s="29" t="s">
        <v>354</v>
      </c>
      <c r="C550" s="29" t="s">
        <v>355</v>
      </c>
      <c r="D550" s="29" t="s">
        <v>357</v>
      </c>
      <c r="E550" s="29"/>
      <c r="F550" s="29"/>
      <c r="G550" s="29"/>
      <c r="H550" s="29"/>
      <c r="I550" s="30"/>
      <c r="J550" s="7" t="e">
        <f t="shared" si="169"/>
        <v>#VALUE!</v>
      </c>
      <c r="K550" s="7" t="str">
        <f>K551</f>
        <v xml:space="preserve">  </v>
      </c>
      <c r="L550" s="7">
        <f t="shared" si="194"/>
        <v>0</v>
      </c>
      <c r="M550" s="7">
        <f t="shared" si="194"/>
        <v>134200</v>
      </c>
      <c r="N550" s="7">
        <f t="shared" si="194"/>
        <v>278100</v>
      </c>
    </row>
    <row r="551" spans="1:14" outlineLevel="1">
      <c r="A551" s="31" t="s">
        <v>26</v>
      </c>
      <c r="B551" s="32" t="s">
        <v>354</v>
      </c>
      <c r="C551" s="32" t="s">
        <v>355</v>
      </c>
      <c r="D551" s="32" t="s">
        <v>357</v>
      </c>
      <c r="E551" s="32" t="s">
        <v>358</v>
      </c>
      <c r="F551" s="32"/>
      <c r="G551" s="32"/>
      <c r="H551" s="32"/>
      <c r="I551" s="33"/>
      <c r="J551" s="8" t="e">
        <f t="shared" si="169"/>
        <v>#VALUE!</v>
      </c>
      <c r="K551" s="34" t="s">
        <v>912</v>
      </c>
      <c r="L551" s="34"/>
      <c r="M551" s="34">
        <v>134200</v>
      </c>
      <c r="N551" s="34">
        <v>278100</v>
      </c>
    </row>
    <row r="552" spans="1:14">
      <c r="A552" s="35"/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</row>
    <row r="553" spans="1:14">
      <c r="A553" s="281"/>
      <c r="B553" s="282"/>
      <c r="C553" s="282"/>
      <c r="D553" s="282"/>
      <c r="E553" s="282"/>
      <c r="F553" s="282"/>
      <c r="G553" s="282"/>
      <c r="H553" s="282"/>
      <c r="I553" s="282"/>
      <c r="J553" s="282"/>
      <c r="K553" s="282"/>
      <c r="L553" s="282"/>
      <c r="M553" s="282"/>
      <c r="N553" s="282"/>
    </row>
    <row r="554" spans="1:14">
      <c r="I554" s="256" t="s">
        <v>935</v>
      </c>
      <c r="J554" s="257">
        <f>J13+J17+J23+J30+J89+J91</f>
        <v>2466000</v>
      </c>
    </row>
  </sheetData>
  <sheetProtection formatCells="0" autoFilter="0"/>
  <autoFilter ref="A6:N551"/>
  <mergeCells count="16">
    <mergeCell ref="L4:L5"/>
    <mergeCell ref="M4:N4"/>
    <mergeCell ref="C4:C5"/>
    <mergeCell ref="A553:N553"/>
    <mergeCell ref="A1:N1"/>
    <mergeCell ref="A2:N2"/>
    <mergeCell ref="A3:N3"/>
    <mergeCell ref="A4:A5"/>
    <mergeCell ref="B4:B5"/>
    <mergeCell ref="D4:D5"/>
    <mergeCell ref="E4:E5"/>
    <mergeCell ref="F4:F5"/>
    <mergeCell ref="G4:G5"/>
    <mergeCell ref="H4:H5"/>
    <mergeCell ref="I4:I5"/>
    <mergeCell ref="K4:K5"/>
  </mergeCells>
  <pageMargins left="0.7" right="0.7" top="0.75" bottom="0.75" header="0.3" footer="0.3"/>
  <pageSetup paperSize="9" scale="37" fitToHeight="0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51"/>
  <sheetViews>
    <sheetView zoomScale="112" zoomScaleNormal="112" workbookViewId="0">
      <pane xSplit="6" ySplit="9" topLeftCell="G10" activePane="bottomRight" state="frozen"/>
      <selection pane="topRight" activeCell="F1" sqref="F1"/>
      <selection pane="bottomLeft" activeCell="A11" sqref="A11"/>
      <selection pane="bottomRight" activeCell="G163" sqref="G163:I163"/>
    </sheetView>
  </sheetViews>
  <sheetFormatPr defaultColWidth="9.140625" defaultRowHeight="15" outlineLevelRow="1"/>
  <cols>
    <col min="1" max="1" width="40.5703125" style="215" customWidth="1"/>
    <col min="2" max="2" width="7.42578125" style="93" customWidth="1"/>
    <col min="3" max="4" width="7.5703125" style="93" customWidth="1"/>
    <col min="5" max="5" width="14.140625" style="94" customWidth="1"/>
    <col min="6" max="6" width="6.7109375" style="93" customWidth="1"/>
    <col min="7" max="9" width="16.28515625" style="93" customWidth="1"/>
    <col min="10" max="10" width="9.140625" style="95"/>
    <col min="11" max="11" width="9.140625" style="93" customWidth="1"/>
    <col min="12" max="16384" width="9.140625" style="93"/>
  </cols>
  <sheetData>
    <row r="1" spans="1:10">
      <c r="H1" s="271" t="s">
        <v>717</v>
      </c>
      <c r="I1" s="271"/>
    </row>
    <row r="2" spans="1:10" ht="111.75" customHeight="1">
      <c r="H2" s="272" t="s">
        <v>878</v>
      </c>
      <c r="I2" s="272"/>
    </row>
    <row r="3" spans="1:10">
      <c r="H3" s="271" t="s">
        <v>806</v>
      </c>
      <c r="I3" s="271"/>
    </row>
    <row r="5" spans="1:10" ht="56.25" customHeight="1">
      <c r="A5" s="289" t="s">
        <v>925</v>
      </c>
      <c r="B5" s="289"/>
      <c r="C5" s="289"/>
      <c r="D5" s="289"/>
      <c r="E5" s="289"/>
      <c r="F5" s="289"/>
      <c r="G5" s="289"/>
      <c r="H5" s="289"/>
      <c r="I5" s="289"/>
    </row>
    <row r="6" spans="1:10" ht="15.75">
      <c r="A6" s="216"/>
      <c r="B6" s="97"/>
      <c r="C6" s="97"/>
      <c r="D6" s="97"/>
      <c r="E6" s="98"/>
      <c r="F6" s="97"/>
      <c r="G6" s="97"/>
      <c r="H6" s="97"/>
      <c r="I6" s="97"/>
    </row>
    <row r="7" spans="1:10">
      <c r="A7" s="290" t="s">
        <v>644</v>
      </c>
      <c r="B7" s="290"/>
      <c r="C7" s="290"/>
      <c r="D7" s="290"/>
      <c r="E7" s="290"/>
      <c r="F7" s="290"/>
      <c r="G7" s="290"/>
      <c r="H7" s="290"/>
      <c r="I7" s="290"/>
    </row>
    <row r="8" spans="1:10" ht="29.25" customHeight="1">
      <c r="A8" s="213" t="s">
        <v>360</v>
      </c>
      <c r="B8" s="83" t="s">
        <v>732</v>
      </c>
      <c r="C8" s="83" t="s">
        <v>733</v>
      </c>
      <c r="D8" s="81" t="s">
        <v>736</v>
      </c>
      <c r="E8" s="83" t="s">
        <v>734</v>
      </c>
      <c r="F8" s="83" t="s">
        <v>735</v>
      </c>
      <c r="G8" s="99" t="s">
        <v>361</v>
      </c>
      <c r="H8" s="100" t="s">
        <v>468</v>
      </c>
      <c r="I8" s="101" t="s">
        <v>814</v>
      </c>
    </row>
    <row r="9" spans="1:10">
      <c r="A9" s="102" t="s">
        <v>12</v>
      </c>
      <c r="B9" s="66" t="s">
        <v>13</v>
      </c>
      <c r="C9" s="66" t="s">
        <v>14</v>
      </c>
      <c r="D9" s="66"/>
      <c r="E9" s="102" t="s">
        <v>15</v>
      </c>
      <c r="F9" s="66" t="s">
        <v>16</v>
      </c>
      <c r="G9" s="66" t="s">
        <v>17</v>
      </c>
      <c r="H9" s="65" t="s">
        <v>18</v>
      </c>
      <c r="I9" s="66" t="s">
        <v>19</v>
      </c>
    </row>
    <row r="10" spans="1:10" ht="42.75">
      <c r="A10" s="217" t="s">
        <v>437</v>
      </c>
      <c r="B10" s="68" t="s">
        <v>26</v>
      </c>
      <c r="C10" s="68"/>
      <c r="D10" s="68"/>
      <c r="E10" s="103"/>
      <c r="F10" s="68"/>
      <c r="G10" s="104">
        <f>G11+G53+G61+G79+G116+G194+G211+G224+G237</f>
        <v>24345.329000000002</v>
      </c>
      <c r="H10" s="104">
        <f>H11+H53+H61+H79+H116+H194+H211+H224+H237</f>
        <v>6082.3289999999997</v>
      </c>
      <c r="I10" s="104">
        <f>I11+I53+I61+I79+I116+I194+I211+I224+I237</f>
        <v>8540.6290000000008</v>
      </c>
      <c r="J10" s="105">
        <f>G10+H10+I10</f>
        <v>38968.287000000004</v>
      </c>
    </row>
    <row r="11" spans="1:10">
      <c r="A11" s="214" t="s">
        <v>362</v>
      </c>
      <c r="B11" s="72" t="s">
        <v>26</v>
      </c>
      <c r="C11" s="72" t="s">
        <v>723</v>
      </c>
      <c r="D11" s="72" t="s">
        <v>730</v>
      </c>
      <c r="E11" s="106"/>
      <c r="F11" s="72"/>
      <c r="G11" s="107">
        <f>G18+G12+G33+G39</f>
        <v>4809.8</v>
      </c>
      <c r="H11" s="107">
        <f t="shared" ref="H11:I11" si="0">H18+H12+H33+H39</f>
        <v>3687.3</v>
      </c>
      <c r="I11" s="107">
        <f t="shared" si="0"/>
        <v>3869</v>
      </c>
      <c r="J11" s="105">
        <f t="shared" ref="J11:J74" si="1">G11+H11+I11</f>
        <v>12366.1</v>
      </c>
    </row>
    <row r="12" spans="1:10" ht="51">
      <c r="A12" s="218" t="s">
        <v>363</v>
      </c>
      <c r="B12" s="108" t="s">
        <v>26</v>
      </c>
      <c r="C12" s="108" t="s">
        <v>723</v>
      </c>
      <c r="D12" s="108" t="s">
        <v>724</v>
      </c>
      <c r="E12" s="109"/>
      <c r="F12" s="108"/>
      <c r="G12" s="110">
        <f>G13</f>
        <v>1246.3</v>
      </c>
      <c r="H12" s="110">
        <f t="shared" ref="H12:I16" si="2">H13</f>
        <v>1220</v>
      </c>
      <c r="I12" s="110">
        <f t="shared" si="2"/>
        <v>1265</v>
      </c>
      <c r="J12" s="105">
        <f t="shared" si="1"/>
        <v>3731.3</v>
      </c>
    </row>
    <row r="13" spans="1:10" ht="51" outlineLevel="1">
      <c r="A13" s="219" t="s">
        <v>438</v>
      </c>
      <c r="B13" s="111" t="s">
        <v>26</v>
      </c>
      <c r="C13" s="111" t="s">
        <v>723</v>
      </c>
      <c r="D13" s="111" t="s">
        <v>724</v>
      </c>
      <c r="E13" s="112" t="s">
        <v>582</v>
      </c>
      <c r="F13" s="111"/>
      <c r="G13" s="113">
        <f>G14</f>
        <v>1246.3</v>
      </c>
      <c r="H13" s="113">
        <f t="shared" si="2"/>
        <v>1220</v>
      </c>
      <c r="I13" s="113">
        <f t="shared" si="2"/>
        <v>1265</v>
      </c>
      <c r="J13" s="105">
        <f t="shared" si="1"/>
        <v>3731.3</v>
      </c>
    </row>
    <row r="14" spans="1:10" outlineLevel="1">
      <c r="A14" s="220" t="s">
        <v>364</v>
      </c>
      <c r="B14" s="114" t="s">
        <v>26</v>
      </c>
      <c r="C14" s="114" t="s">
        <v>723</v>
      </c>
      <c r="D14" s="114" t="s">
        <v>724</v>
      </c>
      <c r="E14" s="115" t="s">
        <v>737</v>
      </c>
      <c r="F14" s="114"/>
      <c r="G14" s="113">
        <f>G15</f>
        <v>1246.3</v>
      </c>
      <c r="H14" s="113">
        <f t="shared" si="2"/>
        <v>1220</v>
      </c>
      <c r="I14" s="113">
        <f t="shared" si="2"/>
        <v>1265</v>
      </c>
      <c r="J14" s="105">
        <f t="shared" si="1"/>
        <v>3731.3</v>
      </c>
    </row>
    <row r="15" spans="1:10" ht="38.25" outlineLevel="1">
      <c r="A15" s="221" t="s">
        <v>365</v>
      </c>
      <c r="B15" s="117" t="s">
        <v>26</v>
      </c>
      <c r="C15" s="117" t="s">
        <v>723</v>
      </c>
      <c r="D15" s="117" t="s">
        <v>724</v>
      </c>
      <c r="E15" s="118" t="s">
        <v>738</v>
      </c>
      <c r="F15" s="117"/>
      <c r="G15" s="113">
        <f>G16</f>
        <v>1246.3</v>
      </c>
      <c r="H15" s="113">
        <f t="shared" si="2"/>
        <v>1220</v>
      </c>
      <c r="I15" s="113">
        <f t="shared" si="2"/>
        <v>1265</v>
      </c>
      <c r="J15" s="105">
        <f t="shared" si="1"/>
        <v>3731.3</v>
      </c>
    </row>
    <row r="16" spans="1:10" ht="51" outlineLevel="1">
      <c r="A16" s="222" t="s">
        <v>367</v>
      </c>
      <c r="B16" s="119" t="s">
        <v>26</v>
      </c>
      <c r="C16" s="119" t="s">
        <v>723</v>
      </c>
      <c r="D16" s="119" t="s">
        <v>724</v>
      </c>
      <c r="E16" s="120" t="s">
        <v>739</v>
      </c>
      <c r="F16" s="119"/>
      <c r="G16" s="113">
        <f>G17</f>
        <v>1246.3</v>
      </c>
      <c r="H16" s="113">
        <f t="shared" si="2"/>
        <v>1220</v>
      </c>
      <c r="I16" s="113">
        <f t="shared" si="2"/>
        <v>1265</v>
      </c>
      <c r="J16" s="105">
        <f t="shared" si="1"/>
        <v>3731.3</v>
      </c>
    </row>
    <row r="17" spans="1:10" ht="114.75" outlineLevel="1">
      <c r="A17" s="223" t="s">
        <v>819</v>
      </c>
      <c r="B17" s="75" t="s">
        <v>26</v>
      </c>
      <c r="C17" s="75" t="s">
        <v>723</v>
      </c>
      <c r="D17" s="75" t="s">
        <v>724</v>
      </c>
      <c r="E17" s="120" t="s">
        <v>739</v>
      </c>
      <c r="F17" s="75" t="s">
        <v>30</v>
      </c>
      <c r="G17" s="113">
        <f>'Бюджетная роспись'!J11/1000</f>
        <v>1246.3</v>
      </c>
      <c r="H17" s="113">
        <f>'Бюджетная роспись'!M11/1000</f>
        <v>1220</v>
      </c>
      <c r="I17" s="113">
        <f>'Бюджетная роспись'!N11/1000</f>
        <v>1265</v>
      </c>
      <c r="J17" s="105">
        <f t="shared" si="1"/>
        <v>3731.3</v>
      </c>
    </row>
    <row r="18" spans="1:10" ht="51">
      <c r="A18" s="218" t="s">
        <v>363</v>
      </c>
      <c r="B18" s="108" t="s">
        <v>26</v>
      </c>
      <c r="C18" s="108" t="s">
        <v>723</v>
      </c>
      <c r="D18" s="108" t="s">
        <v>726</v>
      </c>
      <c r="E18" s="109" t="s">
        <v>740</v>
      </c>
      <c r="F18" s="108"/>
      <c r="G18" s="110">
        <f>G19</f>
        <v>2280</v>
      </c>
      <c r="H18" s="110">
        <f t="shared" ref="H18:I19" si="3">H19</f>
        <v>2466.3000000000002</v>
      </c>
      <c r="I18" s="110">
        <f t="shared" si="3"/>
        <v>2603</v>
      </c>
      <c r="J18" s="105">
        <f t="shared" si="1"/>
        <v>7349.3</v>
      </c>
    </row>
    <row r="19" spans="1:10" ht="51" outlineLevel="1">
      <c r="A19" s="219" t="s">
        <v>438</v>
      </c>
      <c r="B19" s="111" t="s">
        <v>26</v>
      </c>
      <c r="C19" s="111" t="s">
        <v>723</v>
      </c>
      <c r="D19" s="111" t="s">
        <v>726</v>
      </c>
      <c r="E19" s="112" t="s">
        <v>582</v>
      </c>
      <c r="F19" s="111"/>
      <c r="G19" s="113">
        <f>G20</f>
        <v>2280</v>
      </c>
      <c r="H19" s="113">
        <f t="shared" si="3"/>
        <v>2466.3000000000002</v>
      </c>
      <c r="I19" s="113">
        <f t="shared" si="3"/>
        <v>2603</v>
      </c>
      <c r="J19" s="105">
        <f t="shared" si="1"/>
        <v>7349.3</v>
      </c>
    </row>
    <row r="20" spans="1:10" outlineLevel="1">
      <c r="A20" s="220" t="s">
        <v>364</v>
      </c>
      <c r="B20" s="114" t="s">
        <v>26</v>
      </c>
      <c r="C20" s="114" t="s">
        <v>723</v>
      </c>
      <c r="D20" s="114" t="s">
        <v>726</v>
      </c>
      <c r="E20" s="115" t="s">
        <v>737</v>
      </c>
      <c r="F20" s="114"/>
      <c r="G20" s="113">
        <f>G21+G30</f>
        <v>2280</v>
      </c>
      <c r="H20" s="113">
        <f t="shared" ref="H20:I20" si="4">H21+H30</f>
        <v>2466.3000000000002</v>
      </c>
      <c r="I20" s="113">
        <f t="shared" si="4"/>
        <v>2603</v>
      </c>
      <c r="J20" s="105">
        <f t="shared" si="1"/>
        <v>7349.3</v>
      </c>
    </row>
    <row r="21" spans="1:10" ht="38.25" outlineLevel="1">
      <c r="A21" s="221" t="s">
        <v>365</v>
      </c>
      <c r="B21" s="117" t="s">
        <v>26</v>
      </c>
      <c r="C21" s="117" t="s">
        <v>723</v>
      </c>
      <c r="D21" s="117" t="s">
        <v>726</v>
      </c>
      <c r="E21" s="118" t="s">
        <v>738</v>
      </c>
      <c r="F21" s="117"/>
      <c r="G21" s="113">
        <f>G22+G26+G28</f>
        <v>2280</v>
      </c>
      <c r="H21" s="113">
        <f t="shared" ref="H21:I21" si="5">H22+H26+H28</f>
        <v>2466.3000000000002</v>
      </c>
      <c r="I21" s="113">
        <f t="shared" si="5"/>
        <v>2603</v>
      </c>
      <c r="J21" s="105">
        <f t="shared" si="1"/>
        <v>7349.3</v>
      </c>
    </row>
    <row r="22" spans="1:10" ht="63.75" outlineLevel="1">
      <c r="A22" s="222" t="s">
        <v>366</v>
      </c>
      <c r="B22" s="119" t="s">
        <v>26</v>
      </c>
      <c r="C22" s="119" t="s">
        <v>723</v>
      </c>
      <c r="D22" s="119" t="s">
        <v>726</v>
      </c>
      <c r="E22" s="121" t="s">
        <v>741</v>
      </c>
      <c r="F22" s="119"/>
      <c r="G22" s="113">
        <f>G23+G24+G25</f>
        <v>2280</v>
      </c>
      <c r="H22" s="113">
        <f t="shared" ref="H22:I22" si="6">H23+H24+H25</f>
        <v>2466.3000000000002</v>
      </c>
      <c r="I22" s="113">
        <f t="shared" si="6"/>
        <v>2603</v>
      </c>
      <c r="J22" s="105">
        <f t="shared" si="1"/>
        <v>7349.3</v>
      </c>
    </row>
    <row r="23" spans="1:10" ht="127.5" outlineLevel="1">
      <c r="A23" s="223" t="s">
        <v>820</v>
      </c>
      <c r="B23" s="75" t="s">
        <v>26</v>
      </c>
      <c r="C23" s="75" t="s">
        <v>723</v>
      </c>
      <c r="D23" s="75" t="s">
        <v>726</v>
      </c>
      <c r="E23" s="120" t="s">
        <v>741</v>
      </c>
      <c r="F23" s="75" t="s">
        <v>30</v>
      </c>
      <c r="G23" s="113">
        <f>'Бюджетная роспись'!J20/1000</f>
        <v>1646</v>
      </c>
      <c r="H23" s="113">
        <f>'Бюджетная роспись'!M20/1000</f>
        <v>1829.3</v>
      </c>
      <c r="I23" s="113">
        <f>'Бюджетная роспись'!N20/1000</f>
        <v>1966</v>
      </c>
      <c r="J23" s="105">
        <f t="shared" si="1"/>
        <v>5441.3</v>
      </c>
    </row>
    <row r="24" spans="1:10" ht="89.25" outlineLevel="1">
      <c r="A24" s="223" t="s">
        <v>821</v>
      </c>
      <c r="B24" s="75" t="s">
        <v>26</v>
      </c>
      <c r="C24" s="75" t="s">
        <v>723</v>
      </c>
      <c r="D24" s="75" t="s">
        <v>726</v>
      </c>
      <c r="E24" s="120" t="s">
        <v>741</v>
      </c>
      <c r="F24" s="75" t="s">
        <v>55</v>
      </c>
      <c r="G24" s="113">
        <f>'Бюджетная роспись'!J31/1000</f>
        <v>627</v>
      </c>
      <c r="H24" s="113">
        <f>'Бюджетная роспись'!M31/1000</f>
        <v>630</v>
      </c>
      <c r="I24" s="113">
        <f>'Бюджетная роспись'!N31/1000</f>
        <v>630</v>
      </c>
      <c r="J24" s="105">
        <f t="shared" si="1"/>
        <v>1887</v>
      </c>
    </row>
    <row r="25" spans="1:10" ht="63.75" outlineLevel="1">
      <c r="A25" s="223" t="s">
        <v>822</v>
      </c>
      <c r="B25" s="75" t="s">
        <v>26</v>
      </c>
      <c r="C25" s="75" t="s">
        <v>723</v>
      </c>
      <c r="D25" s="75" t="s">
        <v>726</v>
      </c>
      <c r="E25" s="120" t="s">
        <v>741</v>
      </c>
      <c r="F25" s="75" t="s">
        <v>152</v>
      </c>
      <c r="G25" s="113">
        <f>'Бюджетная роспись'!J75/1000</f>
        <v>7</v>
      </c>
      <c r="H25" s="113">
        <f>'Бюджетная роспись'!M75/1000</f>
        <v>7</v>
      </c>
      <c r="I25" s="113">
        <f>'Бюджетная роспись'!N75/1000</f>
        <v>7</v>
      </c>
      <c r="J25" s="105">
        <f t="shared" si="1"/>
        <v>21</v>
      </c>
    </row>
    <row r="26" spans="1:10" ht="51" outlineLevel="1">
      <c r="A26" s="222" t="s">
        <v>367</v>
      </c>
      <c r="B26" s="119" t="s">
        <v>26</v>
      </c>
      <c r="C26" s="119" t="s">
        <v>723</v>
      </c>
      <c r="D26" s="119" t="s">
        <v>726</v>
      </c>
      <c r="E26" s="121" t="s">
        <v>739</v>
      </c>
      <c r="F26" s="119"/>
      <c r="G26" s="113">
        <f>G27</f>
        <v>0</v>
      </c>
      <c r="H26" s="113">
        <f t="shared" ref="H26:I26" si="7">H27</f>
        <v>0</v>
      </c>
      <c r="I26" s="113">
        <f t="shared" si="7"/>
        <v>0</v>
      </c>
      <c r="J26" s="105">
        <f t="shared" si="1"/>
        <v>0</v>
      </c>
    </row>
    <row r="27" spans="1:10" ht="114.75" outlineLevel="1">
      <c r="A27" s="223" t="s">
        <v>819</v>
      </c>
      <c r="B27" s="75" t="s">
        <v>26</v>
      </c>
      <c r="C27" s="75" t="s">
        <v>723</v>
      </c>
      <c r="D27" s="75" t="s">
        <v>726</v>
      </c>
      <c r="E27" s="120" t="s">
        <v>739</v>
      </c>
      <c r="F27" s="75" t="s">
        <v>30</v>
      </c>
      <c r="G27" s="113">
        <f>'Бюджетная роспись'!J87/1000</f>
        <v>0</v>
      </c>
      <c r="H27" s="113">
        <f>'Бюджетная роспись'!M87/1000</f>
        <v>0</v>
      </c>
      <c r="I27" s="113">
        <f>'Бюджетная роспись'!N87/1000</f>
        <v>0</v>
      </c>
      <c r="J27" s="105">
        <f t="shared" si="1"/>
        <v>0</v>
      </c>
    </row>
    <row r="28" spans="1:10" ht="51" outlineLevel="1">
      <c r="A28" s="223" t="s">
        <v>467</v>
      </c>
      <c r="B28" s="119" t="s">
        <v>26</v>
      </c>
      <c r="C28" s="119" t="s">
        <v>723</v>
      </c>
      <c r="D28" s="119" t="s">
        <v>726</v>
      </c>
      <c r="E28" s="120" t="s">
        <v>742</v>
      </c>
      <c r="F28" s="119"/>
      <c r="G28" s="113">
        <f>G29</f>
        <v>0</v>
      </c>
      <c r="H28" s="113">
        <f t="shared" ref="H28:I28" si="8">H29</f>
        <v>0</v>
      </c>
      <c r="I28" s="113">
        <f t="shared" si="8"/>
        <v>0</v>
      </c>
      <c r="J28" s="105">
        <f t="shared" si="1"/>
        <v>0</v>
      </c>
    </row>
    <row r="29" spans="1:10" ht="76.5" outlineLevel="1">
      <c r="A29" s="223" t="s">
        <v>876</v>
      </c>
      <c r="B29" s="75" t="s">
        <v>26</v>
      </c>
      <c r="C29" s="75" t="s">
        <v>723</v>
      </c>
      <c r="D29" s="75" t="s">
        <v>726</v>
      </c>
      <c r="E29" s="120" t="s">
        <v>742</v>
      </c>
      <c r="F29" s="75" t="s">
        <v>55</v>
      </c>
      <c r="G29" s="113">
        <f>'Бюджетная роспись'!J93/1000</f>
        <v>0</v>
      </c>
      <c r="H29" s="113">
        <f>'Бюджетная роспись'!M93/1000</f>
        <v>0</v>
      </c>
      <c r="I29" s="113">
        <f>'Бюджетная роспись'!N93/1000</f>
        <v>0</v>
      </c>
      <c r="J29" s="105">
        <f t="shared" si="1"/>
        <v>0</v>
      </c>
    </row>
    <row r="30" spans="1:10" ht="63.75" outlineLevel="1">
      <c r="A30" s="221" t="s">
        <v>371</v>
      </c>
      <c r="B30" s="117" t="s">
        <v>26</v>
      </c>
      <c r="C30" s="117" t="s">
        <v>723</v>
      </c>
      <c r="D30" s="117" t="s">
        <v>726</v>
      </c>
      <c r="E30" s="118" t="s">
        <v>743</v>
      </c>
      <c r="F30" s="117"/>
      <c r="G30" s="113">
        <f>G31</f>
        <v>0</v>
      </c>
      <c r="H30" s="113">
        <f t="shared" ref="H30:I31" si="9">H31</f>
        <v>0</v>
      </c>
      <c r="I30" s="113">
        <f t="shared" si="9"/>
        <v>0</v>
      </c>
      <c r="J30" s="105">
        <f t="shared" si="1"/>
        <v>0</v>
      </c>
    </row>
    <row r="31" spans="1:10" ht="63.75" outlineLevel="1">
      <c r="A31" s="222" t="s">
        <v>366</v>
      </c>
      <c r="B31" s="119" t="s">
        <v>26</v>
      </c>
      <c r="C31" s="119" t="s">
        <v>723</v>
      </c>
      <c r="D31" s="119" t="s">
        <v>726</v>
      </c>
      <c r="E31" s="122" t="s">
        <v>744</v>
      </c>
      <c r="F31" s="119"/>
      <c r="G31" s="113">
        <f>G32</f>
        <v>0</v>
      </c>
      <c r="H31" s="113">
        <f t="shared" si="9"/>
        <v>0</v>
      </c>
      <c r="I31" s="113">
        <f t="shared" si="9"/>
        <v>0</v>
      </c>
      <c r="J31" s="105">
        <f t="shared" si="1"/>
        <v>0</v>
      </c>
    </row>
    <row r="32" spans="1:10" ht="63.75" outlineLevel="1">
      <c r="A32" s="223" t="s">
        <v>822</v>
      </c>
      <c r="B32" s="75" t="s">
        <v>26</v>
      </c>
      <c r="C32" s="75" t="s">
        <v>723</v>
      </c>
      <c r="D32" s="75" t="s">
        <v>726</v>
      </c>
      <c r="E32" s="122" t="s">
        <v>744</v>
      </c>
      <c r="F32" s="123" t="s">
        <v>147</v>
      </c>
      <c r="G32" s="113">
        <f>'Бюджетная роспись'!J98/1000</f>
        <v>0</v>
      </c>
      <c r="H32" s="113">
        <f>'Бюджетная роспись'!M98/1000</f>
        <v>0</v>
      </c>
      <c r="I32" s="113">
        <f>'Бюджетная роспись'!N98/1000</f>
        <v>0</v>
      </c>
      <c r="J32" s="105">
        <f t="shared" si="1"/>
        <v>0</v>
      </c>
    </row>
    <row r="33" spans="1:10">
      <c r="A33" s="218" t="s">
        <v>368</v>
      </c>
      <c r="B33" s="108" t="s">
        <v>26</v>
      </c>
      <c r="C33" s="108" t="s">
        <v>723</v>
      </c>
      <c r="D33" s="108" t="s">
        <v>22</v>
      </c>
      <c r="E33" s="109" t="s">
        <v>740</v>
      </c>
      <c r="F33" s="108"/>
      <c r="G33" s="110">
        <f>G34</f>
        <v>1</v>
      </c>
      <c r="H33" s="110">
        <f t="shared" ref="H33:I37" si="10">H34</f>
        <v>1</v>
      </c>
      <c r="I33" s="110">
        <f t="shared" si="10"/>
        <v>1</v>
      </c>
      <c r="J33" s="105">
        <f t="shared" si="1"/>
        <v>3</v>
      </c>
    </row>
    <row r="34" spans="1:10" ht="51" outlineLevel="1">
      <c r="A34" s="219" t="s">
        <v>438</v>
      </c>
      <c r="B34" s="111" t="s">
        <v>26</v>
      </c>
      <c r="C34" s="111" t="s">
        <v>723</v>
      </c>
      <c r="D34" s="111" t="s">
        <v>22</v>
      </c>
      <c r="E34" s="112" t="s">
        <v>582</v>
      </c>
      <c r="F34" s="111"/>
      <c r="G34" s="113">
        <f>G35</f>
        <v>1</v>
      </c>
      <c r="H34" s="113">
        <f t="shared" si="10"/>
        <v>1</v>
      </c>
      <c r="I34" s="113">
        <f t="shared" si="10"/>
        <v>1</v>
      </c>
      <c r="J34" s="105">
        <f t="shared" si="1"/>
        <v>3</v>
      </c>
    </row>
    <row r="35" spans="1:10" outlineLevel="1">
      <c r="A35" s="220" t="s">
        <v>364</v>
      </c>
      <c r="B35" s="114" t="s">
        <v>26</v>
      </c>
      <c r="C35" s="114" t="s">
        <v>723</v>
      </c>
      <c r="D35" s="114" t="s">
        <v>22</v>
      </c>
      <c r="E35" s="115" t="s">
        <v>737</v>
      </c>
      <c r="F35" s="114"/>
      <c r="G35" s="113">
        <f>G36</f>
        <v>1</v>
      </c>
      <c r="H35" s="113">
        <f t="shared" si="10"/>
        <v>1</v>
      </c>
      <c r="I35" s="113">
        <f t="shared" si="10"/>
        <v>1</v>
      </c>
      <c r="J35" s="105">
        <f t="shared" si="1"/>
        <v>3</v>
      </c>
    </row>
    <row r="36" spans="1:10" ht="25.5" outlineLevel="1">
      <c r="A36" s="221" t="s">
        <v>369</v>
      </c>
      <c r="B36" s="117" t="s">
        <v>26</v>
      </c>
      <c r="C36" s="117" t="s">
        <v>723</v>
      </c>
      <c r="D36" s="117" t="s">
        <v>22</v>
      </c>
      <c r="E36" s="118" t="s">
        <v>586</v>
      </c>
      <c r="F36" s="117"/>
      <c r="G36" s="113">
        <f>G37</f>
        <v>1</v>
      </c>
      <c r="H36" s="113">
        <f t="shared" si="10"/>
        <v>1</v>
      </c>
      <c r="I36" s="113">
        <f t="shared" si="10"/>
        <v>1</v>
      </c>
      <c r="J36" s="105">
        <f t="shared" si="1"/>
        <v>3</v>
      </c>
    </row>
    <row r="37" spans="1:10" ht="25.5" outlineLevel="1">
      <c r="A37" s="222" t="s">
        <v>439</v>
      </c>
      <c r="B37" s="119" t="s">
        <v>26</v>
      </c>
      <c r="C37" s="119" t="s">
        <v>723</v>
      </c>
      <c r="D37" s="119" t="s">
        <v>22</v>
      </c>
      <c r="E37" s="121" t="s">
        <v>745</v>
      </c>
      <c r="F37" s="119"/>
      <c r="G37" s="113">
        <f>G38</f>
        <v>1</v>
      </c>
      <c r="H37" s="113">
        <f t="shared" si="10"/>
        <v>1</v>
      </c>
      <c r="I37" s="113">
        <f t="shared" si="10"/>
        <v>1</v>
      </c>
      <c r="J37" s="105">
        <f t="shared" si="1"/>
        <v>3</v>
      </c>
    </row>
    <row r="38" spans="1:10" ht="38.25" outlineLevel="1">
      <c r="A38" s="223" t="s">
        <v>875</v>
      </c>
      <c r="B38" s="75" t="s">
        <v>26</v>
      </c>
      <c r="C38" s="75" t="s">
        <v>723</v>
      </c>
      <c r="D38" s="75" t="s">
        <v>22</v>
      </c>
      <c r="E38" s="120" t="s">
        <v>745</v>
      </c>
      <c r="F38" s="75" t="s">
        <v>152</v>
      </c>
      <c r="G38" s="113">
        <f>'Бюджетная роспись'!J105/1000</f>
        <v>1</v>
      </c>
      <c r="H38" s="113">
        <f>'Бюджетная роспись'!M105/1000</f>
        <v>1</v>
      </c>
      <c r="I38" s="113">
        <f>'Бюджетная роспись'!N105/1000</f>
        <v>1</v>
      </c>
      <c r="J38" s="105">
        <f t="shared" si="1"/>
        <v>3</v>
      </c>
    </row>
    <row r="39" spans="1:10">
      <c r="A39" s="218" t="s">
        <v>370</v>
      </c>
      <c r="B39" s="108" t="s">
        <v>26</v>
      </c>
      <c r="C39" s="108" t="s">
        <v>723</v>
      </c>
      <c r="D39" s="108" t="s">
        <v>24</v>
      </c>
      <c r="E39" s="109" t="s">
        <v>740</v>
      </c>
      <c r="F39" s="108"/>
      <c r="G39" s="110">
        <f>G40</f>
        <v>1282.5</v>
      </c>
      <c r="H39" s="110">
        <f t="shared" ref="H39:I41" si="11">H40</f>
        <v>0</v>
      </c>
      <c r="I39" s="110">
        <f t="shared" si="11"/>
        <v>0</v>
      </c>
      <c r="J39" s="105">
        <f t="shared" si="1"/>
        <v>1282.5</v>
      </c>
    </row>
    <row r="40" spans="1:10" ht="51" outlineLevel="1">
      <c r="A40" s="219" t="s">
        <v>438</v>
      </c>
      <c r="B40" s="111" t="s">
        <v>26</v>
      </c>
      <c r="C40" s="111" t="s">
        <v>723</v>
      </c>
      <c r="D40" s="111" t="s">
        <v>24</v>
      </c>
      <c r="E40" s="112" t="s">
        <v>582</v>
      </c>
      <c r="F40" s="111"/>
      <c r="G40" s="113">
        <f>G41</f>
        <v>1282.5</v>
      </c>
      <c r="H40" s="113">
        <f t="shared" si="11"/>
        <v>0</v>
      </c>
      <c r="I40" s="113">
        <f t="shared" si="11"/>
        <v>0</v>
      </c>
      <c r="J40" s="105">
        <f t="shared" si="1"/>
        <v>1282.5</v>
      </c>
    </row>
    <row r="41" spans="1:10" outlineLevel="1">
      <c r="A41" s="220" t="s">
        <v>364</v>
      </c>
      <c r="B41" s="114" t="s">
        <v>26</v>
      </c>
      <c r="C41" s="114" t="s">
        <v>723</v>
      </c>
      <c r="D41" s="114" t="s">
        <v>24</v>
      </c>
      <c r="E41" s="115" t="s">
        <v>737</v>
      </c>
      <c r="F41" s="114"/>
      <c r="G41" s="113">
        <f>G42</f>
        <v>1282.5</v>
      </c>
      <c r="H41" s="113">
        <f t="shared" si="11"/>
        <v>0</v>
      </c>
      <c r="I41" s="113">
        <f t="shared" si="11"/>
        <v>0</v>
      </c>
      <c r="J41" s="105">
        <f t="shared" si="1"/>
        <v>1282.5</v>
      </c>
    </row>
    <row r="42" spans="1:10" ht="63.75" outlineLevel="1">
      <c r="A42" s="221" t="s">
        <v>371</v>
      </c>
      <c r="B42" s="117" t="s">
        <v>26</v>
      </c>
      <c r="C42" s="117" t="s">
        <v>723</v>
      </c>
      <c r="D42" s="117" t="s">
        <v>24</v>
      </c>
      <c r="E42" s="118" t="s">
        <v>743</v>
      </c>
      <c r="F42" s="117"/>
      <c r="G42" s="113">
        <f>G43+G45+G47+G49+G51</f>
        <v>1282.5</v>
      </c>
      <c r="H42" s="113">
        <f t="shared" ref="H42:I42" si="12">H43+H45+H47+H49+H51</f>
        <v>0</v>
      </c>
      <c r="I42" s="113">
        <f t="shared" si="12"/>
        <v>0</v>
      </c>
      <c r="J42" s="105">
        <f t="shared" si="1"/>
        <v>1282.5</v>
      </c>
    </row>
    <row r="43" spans="1:10" ht="89.25" outlineLevel="1">
      <c r="A43" s="222" t="s">
        <v>372</v>
      </c>
      <c r="B43" s="119" t="s">
        <v>26</v>
      </c>
      <c r="C43" s="119" t="s">
        <v>723</v>
      </c>
      <c r="D43" s="119" t="s">
        <v>24</v>
      </c>
      <c r="E43" s="121" t="s">
        <v>746</v>
      </c>
      <c r="F43" s="119"/>
      <c r="G43" s="113">
        <f>G44</f>
        <v>82</v>
      </c>
      <c r="H43" s="113">
        <f t="shared" ref="H43:I43" si="13">H44</f>
        <v>0</v>
      </c>
      <c r="I43" s="113">
        <f t="shared" si="13"/>
        <v>0</v>
      </c>
      <c r="J43" s="105">
        <f t="shared" si="1"/>
        <v>82</v>
      </c>
    </row>
    <row r="44" spans="1:10" ht="89.25" outlineLevel="1">
      <c r="A44" s="223" t="s">
        <v>874</v>
      </c>
      <c r="B44" s="75" t="s">
        <v>26</v>
      </c>
      <c r="C44" s="75" t="s">
        <v>723</v>
      </c>
      <c r="D44" s="75" t="s">
        <v>24</v>
      </c>
      <c r="E44" s="120" t="s">
        <v>746</v>
      </c>
      <c r="F44" s="75" t="s">
        <v>147</v>
      </c>
      <c r="G44" s="113">
        <f>'Бюджетная роспись'!J108/1000</f>
        <v>82</v>
      </c>
      <c r="H44" s="113">
        <f>'Бюджетная роспись'!M108/1000</f>
        <v>0</v>
      </c>
      <c r="I44" s="113">
        <f>'Бюджетная роспись'!N108/1000</f>
        <v>0</v>
      </c>
      <c r="J44" s="105">
        <f t="shared" si="1"/>
        <v>82</v>
      </c>
    </row>
    <row r="45" spans="1:10" ht="76.5" outlineLevel="1">
      <c r="A45" s="222" t="s">
        <v>373</v>
      </c>
      <c r="B45" s="119" t="s">
        <v>26</v>
      </c>
      <c r="C45" s="119" t="s">
        <v>723</v>
      </c>
      <c r="D45" s="119" t="s">
        <v>24</v>
      </c>
      <c r="E45" s="121" t="s">
        <v>747</v>
      </c>
      <c r="F45" s="119"/>
      <c r="G45" s="113">
        <f>G46</f>
        <v>40.200000000000003</v>
      </c>
      <c r="H45" s="113">
        <f t="shared" ref="H45:I45" si="14">H46</f>
        <v>0</v>
      </c>
      <c r="I45" s="113">
        <f t="shared" si="14"/>
        <v>0</v>
      </c>
      <c r="J45" s="105">
        <f t="shared" si="1"/>
        <v>40.200000000000003</v>
      </c>
    </row>
    <row r="46" spans="1:10" ht="76.5" outlineLevel="1">
      <c r="A46" s="223" t="s">
        <v>873</v>
      </c>
      <c r="B46" s="75" t="s">
        <v>26</v>
      </c>
      <c r="C46" s="75" t="s">
        <v>723</v>
      </c>
      <c r="D46" s="75" t="s">
        <v>24</v>
      </c>
      <c r="E46" s="120" t="s">
        <v>747</v>
      </c>
      <c r="F46" s="75" t="s">
        <v>147</v>
      </c>
      <c r="G46" s="113">
        <f>'Бюджетная роспись'!J112/1000</f>
        <v>40.200000000000003</v>
      </c>
      <c r="H46" s="113">
        <f>'Бюджетная роспись'!M112/1000</f>
        <v>0</v>
      </c>
      <c r="I46" s="113">
        <f>'Бюджетная роспись'!N112/1000</f>
        <v>0</v>
      </c>
      <c r="J46" s="105">
        <f t="shared" si="1"/>
        <v>40.200000000000003</v>
      </c>
    </row>
    <row r="47" spans="1:10" ht="76.5" outlineLevel="1">
      <c r="A47" s="222" t="s">
        <v>374</v>
      </c>
      <c r="B47" s="119" t="s">
        <v>26</v>
      </c>
      <c r="C47" s="119" t="s">
        <v>723</v>
      </c>
      <c r="D47" s="119" t="s">
        <v>24</v>
      </c>
      <c r="E47" s="121" t="s">
        <v>748</v>
      </c>
      <c r="F47" s="119"/>
      <c r="G47" s="113">
        <f>G48</f>
        <v>18.5</v>
      </c>
      <c r="H47" s="113">
        <f t="shared" ref="H47:I47" si="15">H48</f>
        <v>0</v>
      </c>
      <c r="I47" s="113">
        <f t="shared" si="15"/>
        <v>0</v>
      </c>
      <c r="J47" s="105">
        <f t="shared" si="1"/>
        <v>18.5</v>
      </c>
    </row>
    <row r="48" spans="1:10" ht="89.25" outlineLevel="1">
      <c r="A48" s="223" t="s">
        <v>872</v>
      </c>
      <c r="B48" s="75" t="s">
        <v>26</v>
      </c>
      <c r="C48" s="75" t="s">
        <v>723</v>
      </c>
      <c r="D48" s="75" t="s">
        <v>24</v>
      </c>
      <c r="E48" s="120" t="s">
        <v>748</v>
      </c>
      <c r="F48" s="75" t="s">
        <v>147</v>
      </c>
      <c r="G48" s="113">
        <f>'Бюджетная роспись'!J116/1000</f>
        <v>18.5</v>
      </c>
      <c r="H48" s="113">
        <f>'Бюджетная роспись'!M116/1000</f>
        <v>0</v>
      </c>
      <c r="I48" s="113">
        <f>'Бюджетная роспись'!N116/1000</f>
        <v>0</v>
      </c>
      <c r="J48" s="105">
        <f t="shared" si="1"/>
        <v>18.5</v>
      </c>
    </row>
    <row r="49" spans="1:10" ht="76.5" outlineLevel="1">
      <c r="A49" s="222" t="s">
        <v>375</v>
      </c>
      <c r="B49" s="119" t="s">
        <v>26</v>
      </c>
      <c r="C49" s="119" t="s">
        <v>723</v>
      </c>
      <c r="D49" s="119" t="s">
        <v>24</v>
      </c>
      <c r="E49" s="121" t="s">
        <v>749</v>
      </c>
      <c r="F49" s="119"/>
      <c r="G49" s="113">
        <f>G50</f>
        <v>21.5</v>
      </c>
      <c r="H49" s="113">
        <f t="shared" ref="H49:I49" si="16">H50</f>
        <v>0</v>
      </c>
      <c r="I49" s="113">
        <f t="shared" si="16"/>
        <v>0</v>
      </c>
      <c r="J49" s="105">
        <f t="shared" si="1"/>
        <v>21.5</v>
      </c>
    </row>
    <row r="50" spans="1:10" ht="89.25" outlineLevel="1">
      <c r="A50" s="223" t="s">
        <v>871</v>
      </c>
      <c r="B50" s="75" t="s">
        <v>26</v>
      </c>
      <c r="C50" s="75" t="s">
        <v>723</v>
      </c>
      <c r="D50" s="75" t="s">
        <v>24</v>
      </c>
      <c r="E50" s="120" t="s">
        <v>749</v>
      </c>
      <c r="F50" s="75" t="s">
        <v>147</v>
      </c>
      <c r="G50" s="113">
        <f>'Бюджетная роспись'!J120/1000</f>
        <v>21.5</v>
      </c>
      <c r="H50" s="113">
        <f>'Бюджетная роспись'!M120/1000</f>
        <v>0</v>
      </c>
      <c r="I50" s="113">
        <f>'Бюджетная роспись'!N120/1000</f>
        <v>0</v>
      </c>
      <c r="J50" s="105">
        <f t="shared" si="1"/>
        <v>21.5</v>
      </c>
    </row>
    <row r="51" spans="1:10" ht="76.5" outlineLevel="1">
      <c r="A51" s="222" t="s">
        <v>376</v>
      </c>
      <c r="B51" s="119" t="s">
        <v>26</v>
      </c>
      <c r="C51" s="119" t="s">
        <v>723</v>
      </c>
      <c r="D51" s="119" t="s">
        <v>24</v>
      </c>
      <c r="E51" s="121" t="s">
        <v>750</v>
      </c>
      <c r="F51" s="119"/>
      <c r="G51" s="113">
        <f>G52</f>
        <v>1120.3</v>
      </c>
      <c r="H51" s="113">
        <f t="shared" ref="H51:I51" si="17">H52</f>
        <v>0</v>
      </c>
      <c r="I51" s="113">
        <f t="shared" si="17"/>
        <v>0</v>
      </c>
      <c r="J51" s="105">
        <f t="shared" si="1"/>
        <v>1120.3</v>
      </c>
    </row>
    <row r="52" spans="1:10" ht="76.5" outlineLevel="1">
      <c r="A52" s="223" t="s">
        <v>870</v>
      </c>
      <c r="B52" s="75" t="s">
        <v>26</v>
      </c>
      <c r="C52" s="75" t="s">
        <v>723</v>
      </c>
      <c r="D52" s="75" t="s">
        <v>24</v>
      </c>
      <c r="E52" s="120" t="s">
        <v>750</v>
      </c>
      <c r="F52" s="75" t="s">
        <v>147</v>
      </c>
      <c r="G52" s="113">
        <f>'Бюджетная роспись'!J124/1000</f>
        <v>1120.3</v>
      </c>
      <c r="H52" s="113">
        <f>'Бюджетная роспись'!M124/1000</f>
        <v>0</v>
      </c>
      <c r="I52" s="113">
        <f>'Бюджетная роспись'!N124/1000</f>
        <v>0</v>
      </c>
      <c r="J52" s="105">
        <f t="shared" si="1"/>
        <v>1120.3</v>
      </c>
    </row>
    <row r="53" spans="1:10">
      <c r="A53" s="214" t="s">
        <v>466</v>
      </c>
      <c r="B53" s="72" t="s">
        <v>26</v>
      </c>
      <c r="C53" s="72" t="s">
        <v>724</v>
      </c>
      <c r="D53" s="72" t="s">
        <v>730</v>
      </c>
      <c r="E53" s="106" t="s">
        <v>740</v>
      </c>
      <c r="F53" s="72"/>
      <c r="G53" s="107">
        <f>G54</f>
        <v>156.19999999999999</v>
      </c>
      <c r="H53" s="107">
        <f t="shared" ref="H53:I57" si="18">H54</f>
        <v>171.3</v>
      </c>
      <c r="I53" s="107">
        <f t="shared" si="18"/>
        <v>177.5</v>
      </c>
      <c r="J53" s="105">
        <f t="shared" si="1"/>
        <v>505</v>
      </c>
    </row>
    <row r="54" spans="1:10">
      <c r="A54" s="218" t="s">
        <v>465</v>
      </c>
      <c r="B54" s="108" t="s">
        <v>26</v>
      </c>
      <c r="C54" s="108" t="s">
        <v>724</v>
      </c>
      <c r="D54" s="108" t="s">
        <v>725</v>
      </c>
      <c r="E54" s="109" t="s">
        <v>740</v>
      </c>
      <c r="F54" s="108"/>
      <c r="G54" s="110">
        <f>G55</f>
        <v>156.19999999999999</v>
      </c>
      <c r="H54" s="110">
        <f t="shared" si="18"/>
        <v>171.3</v>
      </c>
      <c r="I54" s="110">
        <f t="shared" si="18"/>
        <v>177.5</v>
      </c>
      <c r="J54" s="105">
        <f t="shared" si="1"/>
        <v>505</v>
      </c>
    </row>
    <row r="55" spans="1:10" ht="51" outlineLevel="1">
      <c r="A55" s="219" t="s">
        <v>438</v>
      </c>
      <c r="B55" s="111" t="s">
        <v>26</v>
      </c>
      <c r="C55" s="111" t="s">
        <v>724</v>
      </c>
      <c r="D55" s="111" t="s">
        <v>725</v>
      </c>
      <c r="E55" s="112" t="s">
        <v>582</v>
      </c>
      <c r="F55" s="111"/>
      <c r="G55" s="113">
        <f>G56</f>
        <v>156.19999999999999</v>
      </c>
      <c r="H55" s="113">
        <f t="shared" si="18"/>
        <v>171.3</v>
      </c>
      <c r="I55" s="113">
        <f t="shared" si="18"/>
        <v>177.5</v>
      </c>
      <c r="J55" s="105">
        <f t="shared" si="1"/>
        <v>505</v>
      </c>
    </row>
    <row r="56" spans="1:10" outlineLevel="1">
      <c r="A56" s="220" t="s">
        <v>364</v>
      </c>
      <c r="B56" s="114" t="s">
        <v>26</v>
      </c>
      <c r="C56" s="114" t="s">
        <v>724</v>
      </c>
      <c r="D56" s="114" t="s">
        <v>725</v>
      </c>
      <c r="E56" s="115" t="s">
        <v>737</v>
      </c>
      <c r="F56" s="114"/>
      <c r="G56" s="113">
        <f>G57</f>
        <v>156.19999999999999</v>
      </c>
      <c r="H56" s="113">
        <f t="shared" si="18"/>
        <v>171.3</v>
      </c>
      <c r="I56" s="113">
        <f t="shared" si="18"/>
        <v>177.5</v>
      </c>
      <c r="J56" s="105">
        <f t="shared" si="1"/>
        <v>505</v>
      </c>
    </row>
    <row r="57" spans="1:10" ht="63.75" outlineLevel="1">
      <c r="A57" s="221" t="s">
        <v>371</v>
      </c>
      <c r="B57" s="117" t="s">
        <v>26</v>
      </c>
      <c r="C57" s="117" t="s">
        <v>724</v>
      </c>
      <c r="D57" s="117" t="s">
        <v>725</v>
      </c>
      <c r="E57" s="118" t="s">
        <v>743</v>
      </c>
      <c r="F57" s="117"/>
      <c r="G57" s="113">
        <f>G58</f>
        <v>156.19999999999999</v>
      </c>
      <c r="H57" s="113">
        <f t="shared" si="18"/>
        <v>171.3</v>
      </c>
      <c r="I57" s="113">
        <f t="shared" si="18"/>
        <v>177.5</v>
      </c>
      <c r="J57" s="105">
        <f t="shared" si="1"/>
        <v>505</v>
      </c>
    </row>
    <row r="58" spans="1:10" ht="38.25" outlineLevel="1">
      <c r="A58" s="221" t="s">
        <v>883</v>
      </c>
      <c r="B58" s="119" t="s">
        <v>26</v>
      </c>
      <c r="C58" s="119" t="s">
        <v>724</v>
      </c>
      <c r="D58" s="119" t="s">
        <v>725</v>
      </c>
      <c r="E58" s="121" t="s">
        <v>751</v>
      </c>
      <c r="F58" s="119"/>
      <c r="G58" s="113">
        <f>G59+G60</f>
        <v>156.19999999999999</v>
      </c>
      <c r="H58" s="113">
        <f t="shared" ref="H58:I58" si="19">H59+H60</f>
        <v>171.3</v>
      </c>
      <c r="I58" s="113">
        <f t="shared" si="19"/>
        <v>177.5</v>
      </c>
      <c r="J58" s="105">
        <f t="shared" si="1"/>
        <v>505</v>
      </c>
    </row>
    <row r="59" spans="1:10" ht="102" outlineLevel="1">
      <c r="A59" s="223" t="s">
        <v>881</v>
      </c>
      <c r="B59" s="75" t="s">
        <v>26</v>
      </c>
      <c r="C59" s="75" t="s">
        <v>724</v>
      </c>
      <c r="D59" s="75" t="s">
        <v>725</v>
      </c>
      <c r="E59" s="120" t="s">
        <v>751</v>
      </c>
      <c r="F59" s="75" t="s">
        <v>30</v>
      </c>
      <c r="G59" s="113">
        <f>'Бюджетная роспись'!J130/1000</f>
        <v>141.19999999999999</v>
      </c>
      <c r="H59" s="113">
        <f>'Бюджетная роспись'!M130/1000</f>
        <v>155.30000000000001</v>
      </c>
      <c r="I59" s="113">
        <f>'Бюджетная роспись'!N130/1000</f>
        <v>160.5</v>
      </c>
      <c r="J59" s="105">
        <f t="shared" si="1"/>
        <v>457</v>
      </c>
    </row>
    <row r="60" spans="1:10" ht="114.75" outlineLevel="1">
      <c r="A60" s="223" t="s">
        <v>869</v>
      </c>
      <c r="B60" s="75" t="s">
        <v>26</v>
      </c>
      <c r="C60" s="75" t="s">
        <v>724</v>
      </c>
      <c r="D60" s="75" t="s">
        <v>725</v>
      </c>
      <c r="E60" s="120" t="s">
        <v>751</v>
      </c>
      <c r="F60" s="75" t="s">
        <v>55</v>
      </c>
      <c r="G60" s="113">
        <f>'Бюджетная роспись'!J135/1000</f>
        <v>15</v>
      </c>
      <c r="H60" s="113">
        <f>'Бюджетная роспись'!M135/1000</f>
        <v>16</v>
      </c>
      <c r="I60" s="113">
        <f>'Бюджетная роспись'!N135/1000</f>
        <v>17</v>
      </c>
      <c r="J60" s="105">
        <f t="shared" si="1"/>
        <v>48</v>
      </c>
    </row>
    <row r="61" spans="1:10" ht="25.5">
      <c r="A61" s="214" t="s">
        <v>377</v>
      </c>
      <c r="B61" s="72" t="s">
        <v>26</v>
      </c>
      <c r="C61" s="72" t="s">
        <v>725</v>
      </c>
      <c r="D61" s="72" t="s">
        <v>730</v>
      </c>
      <c r="E61" s="106" t="s">
        <v>740</v>
      </c>
      <c r="F61" s="72"/>
      <c r="G61" s="107">
        <f>G62+G71</f>
        <v>543.6</v>
      </c>
      <c r="H61" s="107">
        <f t="shared" ref="H61:I61" si="20">H62+H71</f>
        <v>0</v>
      </c>
      <c r="I61" s="107">
        <f t="shared" si="20"/>
        <v>0</v>
      </c>
      <c r="J61" s="105">
        <f t="shared" si="1"/>
        <v>543.6</v>
      </c>
    </row>
    <row r="62" spans="1:10" ht="51">
      <c r="A62" s="218" t="s">
        <v>380</v>
      </c>
      <c r="B62" s="108" t="s">
        <v>26</v>
      </c>
      <c r="C62" s="108" t="s">
        <v>725</v>
      </c>
      <c r="D62" s="108" t="s">
        <v>21</v>
      </c>
      <c r="E62" s="109" t="s">
        <v>740</v>
      </c>
      <c r="F62" s="108"/>
      <c r="G62" s="110">
        <f>G63</f>
        <v>543.6</v>
      </c>
      <c r="H62" s="110">
        <f t="shared" ref="H62:I64" si="21">H63</f>
        <v>0</v>
      </c>
      <c r="I62" s="110">
        <f t="shared" si="21"/>
        <v>0</v>
      </c>
      <c r="J62" s="105">
        <f t="shared" si="1"/>
        <v>543.6</v>
      </c>
    </row>
    <row r="63" spans="1:10" ht="51" outlineLevel="1">
      <c r="A63" s="219" t="s">
        <v>438</v>
      </c>
      <c r="B63" s="111" t="s">
        <v>26</v>
      </c>
      <c r="C63" s="111" t="s">
        <v>725</v>
      </c>
      <c r="D63" s="111" t="s">
        <v>21</v>
      </c>
      <c r="E63" s="112" t="s">
        <v>582</v>
      </c>
      <c r="F63" s="111"/>
      <c r="G63" s="113">
        <f>G64</f>
        <v>543.6</v>
      </c>
      <c r="H63" s="113">
        <f t="shared" si="21"/>
        <v>0</v>
      </c>
      <c r="I63" s="113">
        <f t="shared" si="21"/>
        <v>0</v>
      </c>
      <c r="J63" s="105">
        <f t="shared" si="1"/>
        <v>543.6</v>
      </c>
    </row>
    <row r="64" spans="1:10" outlineLevel="1">
      <c r="A64" s="220" t="s">
        <v>364</v>
      </c>
      <c r="B64" s="114" t="s">
        <v>26</v>
      </c>
      <c r="C64" s="114" t="s">
        <v>725</v>
      </c>
      <c r="D64" s="114" t="s">
        <v>21</v>
      </c>
      <c r="E64" s="115" t="s">
        <v>737</v>
      </c>
      <c r="F64" s="114"/>
      <c r="G64" s="113">
        <f>G65</f>
        <v>543.6</v>
      </c>
      <c r="H64" s="113">
        <f t="shared" si="21"/>
        <v>0</v>
      </c>
      <c r="I64" s="113">
        <f t="shared" si="21"/>
        <v>0</v>
      </c>
      <c r="J64" s="105">
        <f t="shared" si="1"/>
        <v>543.6</v>
      </c>
    </row>
    <row r="65" spans="1:10" ht="38.25" outlineLevel="1">
      <c r="A65" s="221" t="s">
        <v>378</v>
      </c>
      <c r="B65" s="117" t="s">
        <v>26</v>
      </c>
      <c r="C65" s="117" t="s">
        <v>725</v>
      </c>
      <c r="D65" s="117" t="s">
        <v>21</v>
      </c>
      <c r="E65" s="118" t="s">
        <v>752</v>
      </c>
      <c r="F65" s="117"/>
      <c r="G65" s="113">
        <f>G66+G69</f>
        <v>543.6</v>
      </c>
      <c r="H65" s="113">
        <f t="shared" ref="H65:I65" si="22">H66+H69</f>
        <v>0</v>
      </c>
      <c r="I65" s="113">
        <f t="shared" si="22"/>
        <v>0</v>
      </c>
      <c r="J65" s="105">
        <f t="shared" si="1"/>
        <v>543.6</v>
      </c>
    </row>
    <row r="66" spans="1:10" ht="25.5" outlineLevel="1">
      <c r="A66" s="221" t="s">
        <v>463</v>
      </c>
      <c r="B66" s="119" t="s">
        <v>26</v>
      </c>
      <c r="C66" s="119" t="s">
        <v>725</v>
      </c>
      <c r="D66" s="119" t="s">
        <v>21</v>
      </c>
      <c r="E66" s="121" t="s">
        <v>753</v>
      </c>
      <c r="F66" s="119"/>
      <c r="G66" s="113">
        <f>G67+G68</f>
        <v>468.6</v>
      </c>
      <c r="H66" s="113">
        <f t="shared" ref="H66:I66" si="23">H67+H68</f>
        <v>0</v>
      </c>
      <c r="I66" s="113">
        <f t="shared" si="23"/>
        <v>0</v>
      </c>
      <c r="J66" s="105">
        <f t="shared" si="1"/>
        <v>468.6</v>
      </c>
    </row>
    <row r="67" spans="1:10" ht="51" outlineLevel="1">
      <c r="A67" s="223" t="s">
        <v>867</v>
      </c>
      <c r="B67" s="75" t="s">
        <v>26</v>
      </c>
      <c r="C67" s="75" t="s">
        <v>725</v>
      </c>
      <c r="D67" s="75" t="s">
        <v>21</v>
      </c>
      <c r="E67" s="120" t="s">
        <v>753</v>
      </c>
      <c r="F67" s="75" t="s">
        <v>55</v>
      </c>
      <c r="G67" s="113">
        <f>'Бюджетная роспись'!J143/1000</f>
        <v>468.6</v>
      </c>
      <c r="H67" s="113">
        <f>'Бюджетная роспись'!M143/1000</f>
        <v>0</v>
      </c>
      <c r="I67" s="113">
        <f>'Бюджетная роспись'!N143/1000</f>
        <v>0</v>
      </c>
      <c r="J67" s="105">
        <f t="shared" si="1"/>
        <v>468.6</v>
      </c>
    </row>
    <row r="68" spans="1:10" ht="63.75" outlineLevel="1">
      <c r="A68" s="221" t="s">
        <v>868</v>
      </c>
      <c r="B68" s="75" t="s">
        <v>26</v>
      </c>
      <c r="C68" s="75" t="s">
        <v>725</v>
      </c>
      <c r="D68" s="75" t="s">
        <v>21</v>
      </c>
      <c r="E68" s="120" t="s">
        <v>753</v>
      </c>
      <c r="F68" s="75" t="s">
        <v>217</v>
      </c>
      <c r="G68" s="113">
        <f>'Бюджетная роспись'!J157/1000</f>
        <v>0</v>
      </c>
      <c r="H68" s="113">
        <f>'Бюджетная роспись'!M157/1000</f>
        <v>0</v>
      </c>
      <c r="I68" s="113">
        <f>'Бюджетная роспись'!N157/1000</f>
        <v>0</v>
      </c>
      <c r="J68" s="105">
        <f t="shared" si="1"/>
        <v>0</v>
      </c>
    </row>
    <row r="69" spans="1:10" ht="51" outlineLevel="1">
      <c r="A69" s="222" t="s">
        <v>379</v>
      </c>
      <c r="B69" s="119" t="s">
        <v>26</v>
      </c>
      <c r="C69" s="119" t="s">
        <v>725</v>
      </c>
      <c r="D69" s="119" t="s">
        <v>21</v>
      </c>
      <c r="E69" s="121" t="s">
        <v>754</v>
      </c>
      <c r="F69" s="119"/>
      <c r="G69" s="113">
        <f>G70</f>
        <v>75</v>
      </c>
      <c r="H69" s="113">
        <f t="shared" ref="H69:I69" si="24">H70</f>
        <v>0</v>
      </c>
      <c r="I69" s="113">
        <f t="shared" si="24"/>
        <v>0</v>
      </c>
      <c r="J69" s="105">
        <f t="shared" si="1"/>
        <v>75</v>
      </c>
    </row>
    <row r="70" spans="1:10" ht="76.5" outlineLevel="1">
      <c r="A70" s="223" t="s">
        <v>866</v>
      </c>
      <c r="B70" s="75" t="s">
        <v>26</v>
      </c>
      <c r="C70" s="75" t="s">
        <v>725</v>
      </c>
      <c r="D70" s="75" t="s">
        <v>21</v>
      </c>
      <c r="E70" s="120" t="s">
        <v>754</v>
      </c>
      <c r="F70" s="75" t="s">
        <v>55</v>
      </c>
      <c r="G70" s="113">
        <f>'Бюджетная роспись'!J161/1000</f>
        <v>75</v>
      </c>
      <c r="H70" s="113">
        <f>'Бюджетная роспись'!M161/1000</f>
        <v>0</v>
      </c>
      <c r="I70" s="113">
        <f>'Бюджетная роспись'!N161/1000</f>
        <v>0</v>
      </c>
      <c r="J70" s="105">
        <f t="shared" si="1"/>
        <v>75</v>
      </c>
    </row>
    <row r="71" spans="1:10" ht="38.25">
      <c r="A71" s="218" t="s">
        <v>381</v>
      </c>
      <c r="B71" s="108" t="s">
        <v>26</v>
      </c>
      <c r="C71" s="108" t="s">
        <v>725</v>
      </c>
      <c r="D71" s="108" t="s">
        <v>25</v>
      </c>
      <c r="E71" s="109" t="s">
        <v>740</v>
      </c>
      <c r="F71" s="108"/>
      <c r="G71" s="110">
        <f>G72</f>
        <v>0</v>
      </c>
      <c r="H71" s="110">
        <f t="shared" ref="H71:I73" si="25">H72</f>
        <v>0</v>
      </c>
      <c r="I71" s="110">
        <f t="shared" si="25"/>
        <v>0</v>
      </c>
      <c r="J71" s="105">
        <f t="shared" si="1"/>
        <v>0</v>
      </c>
    </row>
    <row r="72" spans="1:10" ht="51" outlineLevel="1">
      <c r="A72" s="219" t="s">
        <v>438</v>
      </c>
      <c r="B72" s="111" t="s">
        <v>26</v>
      </c>
      <c r="C72" s="111" t="s">
        <v>725</v>
      </c>
      <c r="D72" s="111" t="s">
        <v>25</v>
      </c>
      <c r="E72" s="112" t="s">
        <v>582</v>
      </c>
      <c r="F72" s="111"/>
      <c r="G72" s="113">
        <f>G73</f>
        <v>0</v>
      </c>
      <c r="H72" s="113">
        <f t="shared" si="25"/>
        <v>0</v>
      </c>
      <c r="I72" s="113">
        <f t="shared" si="25"/>
        <v>0</v>
      </c>
      <c r="J72" s="105">
        <f t="shared" si="1"/>
        <v>0</v>
      </c>
    </row>
    <row r="73" spans="1:10" outlineLevel="1">
      <c r="A73" s="220" t="s">
        <v>364</v>
      </c>
      <c r="B73" s="114" t="s">
        <v>26</v>
      </c>
      <c r="C73" s="114" t="s">
        <v>725</v>
      </c>
      <c r="D73" s="114" t="s">
        <v>25</v>
      </c>
      <c r="E73" s="115" t="s">
        <v>737</v>
      </c>
      <c r="F73" s="114"/>
      <c r="G73" s="113">
        <f>G74</f>
        <v>0</v>
      </c>
      <c r="H73" s="113">
        <f t="shared" si="25"/>
        <v>0</v>
      </c>
      <c r="I73" s="113">
        <f t="shared" si="25"/>
        <v>0</v>
      </c>
      <c r="J73" s="105">
        <f t="shared" si="1"/>
        <v>0</v>
      </c>
    </row>
    <row r="74" spans="1:10" ht="38.25" outlineLevel="1">
      <c r="A74" s="221" t="s">
        <v>378</v>
      </c>
      <c r="B74" s="117" t="s">
        <v>26</v>
      </c>
      <c r="C74" s="117" t="s">
        <v>725</v>
      </c>
      <c r="D74" s="117" t="s">
        <v>25</v>
      </c>
      <c r="E74" s="118" t="s">
        <v>752</v>
      </c>
      <c r="F74" s="117"/>
      <c r="G74" s="113">
        <f>G75+G77</f>
        <v>0</v>
      </c>
      <c r="H74" s="113">
        <f t="shared" ref="H74:I74" si="26">H75+H77</f>
        <v>0</v>
      </c>
      <c r="I74" s="113">
        <f t="shared" si="26"/>
        <v>0</v>
      </c>
      <c r="J74" s="105">
        <f t="shared" si="1"/>
        <v>0</v>
      </c>
    </row>
    <row r="75" spans="1:10" ht="25.5" outlineLevel="1">
      <c r="A75" s="221" t="s">
        <v>462</v>
      </c>
      <c r="B75" s="119" t="s">
        <v>26</v>
      </c>
      <c r="C75" s="119" t="s">
        <v>725</v>
      </c>
      <c r="D75" s="119" t="s">
        <v>25</v>
      </c>
      <c r="E75" s="122" t="s">
        <v>755</v>
      </c>
      <c r="F75" s="119"/>
      <c r="G75" s="113">
        <f>G76</f>
        <v>0</v>
      </c>
      <c r="H75" s="113">
        <f t="shared" ref="H75:I75" si="27">H76</f>
        <v>0</v>
      </c>
      <c r="I75" s="113">
        <f t="shared" si="27"/>
        <v>0</v>
      </c>
      <c r="J75" s="105">
        <f t="shared" ref="J75:J139" si="28">G75+H75+I75</f>
        <v>0</v>
      </c>
    </row>
    <row r="76" spans="1:10" ht="51" outlineLevel="1">
      <c r="A76" s="223" t="s">
        <v>865</v>
      </c>
      <c r="B76" s="75" t="s">
        <v>26</v>
      </c>
      <c r="C76" s="75" t="s">
        <v>725</v>
      </c>
      <c r="D76" s="75" t="s">
        <v>25</v>
      </c>
      <c r="E76" s="122" t="s">
        <v>755</v>
      </c>
      <c r="F76" s="75" t="s">
        <v>55</v>
      </c>
      <c r="G76" s="113">
        <f>'Бюджетная роспись'!J176/1000</f>
        <v>0</v>
      </c>
      <c r="H76" s="113">
        <f>'Бюджетная роспись'!M176/1000</f>
        <v>0</v>
      </c>
      <c r="I76" s="113">
        <f>'Бюджетная роспись'!N176/1000</f>
        <v>0</v>
      </c>
      <c r="J76" s="105">
        <f t="shared" si="28"/>
        <v>0</v>
      </c>
    </row>
    <row r="77" spans="1:10" ht="38.25" outlineLevel="1">
      <c r="A77" s="222" t="s">
        <v>382</v>
      </c>
      <c r="B77" s="119" t="s">
        <v>26</v>
      </c>
      <c r="C77" s="119" t="s">
        <v>725</v>
      </c>
      <c r="D77" s="119" t="s">
        <v>25</v>
      </c>
      <c r="E77" s="121" t="s">
        <v>756</v>
      </c>
      <c r="F77" s="119"/>
      <c r="G77" s="113">
        <f>G78</f>
        <v>0</v>
      </c>
      <c r="H77" s="113">
        <f t="shared" ref="H77:I77" si="29">H78</f>
        <v>0</v>
      </c>
      <c r="I77" s="113">
        <f t="shared" si="29"/>
        <v>0</v>
      </c>
      <c r="J77" s="105">
        <f t="shared" si="28"/>
        <v>0</v>
      </c>
    </row>
    <row r="78" spans="1:10" ht="63.75" outlineLevel="1">
      <c r="A78" s="223" t="s">
        <v>864</v>
      </c>
      <c r="B78" s="75" t="s">
        <v>26</v>
      </c>
      <c r="C78" s="75" t="s">
        <v>725</v>
      </c>
      <c r="D78" s="75" t="s">
        <v>25</v>
      </c>
      <c r="E78" s="120" t="s">
        <v>756</v>
      </c>
      <c r="F78" s="75" t="s">
        <v>55</v>
      </c>
      <c r="G78" s="113">
        <f>'Бюджетная роспись'!J182/1000</f>
        <v>0</v>
      </c>
      <c r="H78" s="113">
        <f>'Бюджетная роспись'!M182/1000</f>
        <v>0</v>
      </c>
      <c r="I78" s="113">
        <f>'Бюджетная роспись'!N182/1000</f>
        <v>0</v>
      </c>
      <c r="J78" s="105">
        <f t="shared" si="28"/>
        <v>0</v>
      </c>
    </row>
    <row r="79" spans="1:10">
      <c r="A79" s="214" t="s">
        <v>383</v>
      </c>
      <c r="B79" s="72" t="s">
        <v>26</v>
      </c>
      <c r="C79" s="72" t="s">
        <v>726</v>
      </c>
      <c r="D79" s="72" t="s">
        <v>730</v>
      </c>
      <c r="E79" s="106" t="s">
        <v>740</v>
      </c>
      <c r="F79" s="72"/>
      <c r="G79" s="107">
        <f>G80+G86+G92+G106</f>
        <v>706.8</v>
      </c>
      <c r="H79" s="107">
        <f t="shared" ref="H79:I79" si="30">H80+H86+H92+H106</f>
        <v>0</v>
      </c>
      <c r="I79" s="107">
        <f t="shared" si="30"/>
        <v>0</v>
      </c>
      <c r="J79" s="105">
        <f t="shared" si="28"/>
        <v>706.8</v>
      </c>
    </row>
    <row r="80" spans="1:10">
      <c r="A80" s="218" t="s">
        <v>460</v>
      </c>
      <c r="B80" s="108" t="s">
        <v>26</v>
      </c>
      <c r="C80" s="108" t="s">
        <v>726</v>
      </c>
      <c r="D80" s="108" t="s">
        <v>723</v>
      </c>
      <c r="E80" s="109" t="s">
        <v>740</v>
      </c>
      <c r="F80" s="108"/>
      <c r="G80" s="110">
        <f>G81</f>
        <v>0</v>
      </c>
      <c r="H80" s="110">
        <f t="shared" ref="H80:I84" si="31">H81</f>
        <v>0</v>
      </c>
      <c r="I80" s="110">
        <f t="shared" si="31"/>
        <v>0</v>
      </c>
      <c r="J80" s="105">
        <f t="shared" si="28"/>
        <v>0</v>
      </c>
    </row>
    <row r="81" spans="1:10" ht="51" outlineLevel="1">
      <c r="A81" s="219" t="s">
        <v>438</v>
      </c>
      <c r="B81" s="111" t="s">
        <v>26</v>
      </c>
      <c r="C81" s="111" t="s">
        <v>726</v>
      </c>
      <c r="D81" s="111" t="s">
        <v>723</v>
      </c>
      <c r="E81" s="112" t="s">
        <v>582</v>
      </c>
      <c r="F81" s="111"/>
      <c r="G81" s="113">
        <f>G82</f>
        <v>0</v>
      </c>
      <c r="H81" s="113">
        <f t="shared" si="31"/>
        <v>0</v>
      </c>
      <c r="I81" s="113">
        <f t="shared" si="31"/>
        <v>0</v>
      </c>
      <c r="J81" s="105">
        <f t="shared" si="28"/>
        <v>0</v>
      </c>
    </row>
    <row r="82" spans="1:10" outlineLevel="1">
      <c r="A82" s="220" t="s">
        <v>364</v>
      </c>
      <c r="B82" s="114" t="s">
        <v>26</v>
      </c>
      <c r="C82" s="114" t="s">
        <v>726</v>
      </c>
      <c r="D82" s="114" t="s">
        <v>723</v>
      </c>
      <c r="E82" s="115" t="s">
        <v>737</v>
      </c>
      <c r="F82" s="114"/>
      <c r="G82" s="113">
        <f>G83</f>
        <v>0</v>
      </c>
      <c r="H82" s="113">
        <f t="shared" si="31"/>
        <v>0</v>
      </c>
      <c r="I82" s="113">
        <f t="shared" si="31"/>
        <v>0</v>
      </c>
      <c r="J82" s="105">
        <f t="shared" si="28"/>
        <v>0</v>
      </c>
    </row>
    <row r="83" spans="1:10" ht="25.5" outlineLevel="1">
      <c r="A83" s="221" t="s">
        <v>369</v>
      </c>
      <c r="B83" s="117" t="s">
        <v>26</v>
      </c>
      <c r="C83" s="117" t="s">
        <v>726</v>
      </c>
      <c r="D83" s="117" t="s">
        <v>723</v>
      </c>
      <c r="E83" s="118" t="s">
        <v>586</v>
      </c>
      <c r="F83" s="117"/>
      <c r="G83" s="113">
        <f>G84</f>
        <v>0</v>
      </c>
      <c r="H83" s="113">
        <f t="shared" si="31"/>
        <v>0</v>
      </c>
      <c r="I83" s="113">
        <f t="shared" si="31"/>
        <v>0</v>
      </c>
      <c r="J83" s="105">
        <f t="shared" si="28"/>
        <v>0</v>
      </c>
    </row>
    <row r="84" spans="1:10" ht="38.25" outlineLevel="1">
      <c r="A84" s="222" t="s">
        <v>461</v>
      </c>
      <c r="B84" s="119" t="s">
        <v>26</v>
      </c>
      <c r="C84" s="119" t="s">
        <v>726</v>
      </c>
      <c r="D84" s="119" t="s">
        <v>723</v>
      </c>
      <c r="E84" s="120" t="s">
        <v>757</v>
      </c>
      <c r="F84" s="119"/>
      <c r="G84" s="113">
        <f>G85</f>
        <v>0</v>
      </c>
      <c r="H84" s="113">
        <f t="shared" si="31"/>
        <v>0</v>
      </c>
      <c r="I84" s="113">
        <f t="shared" si="31"/>
        <v>0</v>
      </c>
      <c r="J84" s="105">
        <f t="shared" si="28"/>
        <v>0</v>
      </c>
    </row>
    <row r="85" spans="1:10" ht="63.75" outlineLevel="1">
      <c r="A85" s="223" t="s">
        <v>863</v>
      </c>
      <c r="B85" s="75" t="s">
        <v>26</v>
      </c>
      <c r="C85" s="75" t="s">
        <v>726</v>
      </c>
      <c r="D85" s="75" t="s">
        <v>723</v>
      </c>
      <c r="E85" s="120" t="s">
        <v>757</v>
      </c>
      <c r="F85" s="75" t="s">
        <v>55</v>
      </c>
      <c r="G85" s="113">
        <f>'Бюджетная роспись'!J195/1000</f>
        <v>0</v>
      </c>
      <c r="H85" s="113">
        <f>'Бюджетная роспись'!M195/1000</f>
        <v>0</v>
      </c>
      <c r="I85" s="113">
        <f>'Бюджетная роспись'!N195/1000</f>
        <v>0</v>
      </c>
      <c r="J85" s="105">
        <f t="shared" si="28"/>
        <v>0</v>
      </c>
    </row>
    <row r="86" spans="1:10">
      <c r="A86" s="218" t="s">
        <v>384</v>
      </c>
      <c r="B86" s="108" t="s">
        <v>26</v>
      </c>
      <c r="C86" s="108" t="s">
        <v>726</v>
      </c>
      <c r="D86" s="108" t="s">
        <v>728</v>
      </c>
      <c r="E86" s="109" t="s">
        <v>740</v>
      </c>
      <c r="F86" s="108"/>
      <c r="G86" s="110">
        <f>G87</f>
        <v>0</v>
      </c>
      <c r="H86" s="110">
        <f t="shared" ref="H86:I90" si="32">H87</f>
        <v>0</v>
      </c>
      <c r="I86" s="110">
        <f t="shared" si="32"/>
        <v>0</v>
      </c>
      <c r="J86" s="105">
        <f t="shared" si="28"/>
        <v>0</v>
      </c>
    </row>
    <row r="87" spans="1:10" ht="51" outlineLevel="1">
      <c r="A87" s="219" t="s">
        <v>438</v>
      </c>
      <c r="B87" s="111" t="s">
        <v>26</v>
      </c>
      <c r="C87" s="111" t="s">
        <v>726</v>
      </c>
      <c r="D87" s="111" t="s">
        <v>728</v>
      </c>
      <c r="E87" s="112" t="s">
        <v>582</v>
      </c>
      <c r="F87" s="111"/>
      <c r="G87" s="113">
        <f>G88</f>
        <v>0</v>
      </c>
      <c r="H87" s="113">
        <f t="shared" si="32"/>
        <v>0</v>
      </c>
      <c r="I87" s="113">
        <f t="shared" si="32"/>
        <v>0</v>
      </c>
      <c r="J87" s="105">
        <f t="shared" si="28"/>
        <v>0</v>
      </c>
    </row>
    <row r="88" spans="1:10" outlineLevel="1">
      <c r="A88" s="220" t="s">
        <v>364</v>
      </c>
      <c r="B88" s="114" t="s">
        <v>26</v>
      </c>
      <c r="C88" s="114" t="s">
        <v>726</v>
      </c>
      <c r="D88" s="114" t="s">
        <v>728</v>
      </c>
      <c r="E88" s="115" t="s">
        <v>737</v>
      </c>
      <c r="F88" s="114"/>
      <c r="G88" s="113">
        <f>G89</f>
        <v>0</v>
      </c>
      <c r="H88" s="113">
        <f t="shared" si="32"/>
        <v>0</v>
      </c>
      <c r="I88" s="113">
        <f t="shared" si="32"/>
        <v>0</v>
      </c>
      <c r="J88" s="105">
        <f t="shared" si="28"/>
        <v>0</v>
      </c>
    </row>
    <row r="89" spans="1:10" ht="25.5" outlineLevel="1">
      <c r="A89" s="221" t="s">
        <v>369</v>
      </c>
      <c r="B89" s="117" t="s">
        <v>26</v>
      </c>
      <c r="C89" s="117" t="s">
        <v>726</v>
      </c>
      <c r="D89" s="117" t="s">
        <v>728</v>
      </c>
      <c r="E89" s="118" t="s">
        <v>586</v>
      </c>
      <c r="F89" s="117"/>
      <c r="G89" s="113">
        <f>G90</f>
        <v>0</v>
      </c>
      <c r="H89" s="113">
        <f t="shared" si="32"/>
        <v>0</v>
      </c>
      <c r="I89" s="113">
        <f t="shared" si="32"/>
        <v>0</v>
      </c>
      <c r="J89" s="105">
        <f t="shared" si="28"/>
        <v>0</v>
      </c>
    </row>
    <row r="90" spans="1:10" ht="63.75" outlineLevel="1">
      <c r="A90" s="222" t="s">
        <v>385</v>
      </c>
      <c r="B90" s="119" t="s">
        <v>26</v>
      </c>
      <c r="C90" s="119" t="s">
        <v>726</v>
      </c>
      <c r="D90" s="119" t="s">
        <v>728</v>
      </c>
      <c r="E90" s="121" t="s">
        <v>758</v>
      </c>
      <c r="F90" s="119"/>
      <c r="G90" s="113">
        <f>G91</f>
        <v>0</v>
      </c>
      <c r="H90" s="113">
        <f t="shared" si="32"/>
        <v>0</v>
      </c>
      <c r="I90" s="113">
        <f t="shared" si="32"/>
        <v>0</v>
      </c>
      <c r="J90" s="105">
        <f t="shared" si="28"/>
        <v>0</v>
      </c>
    </row>
    <row r="91" spans="1:10" ht="89.25" outlineLevel="1">
      <c r="A91" s="223" t="s">
        <v>862</v>
      </c>
      <c r="B91" s="75" t="s">
        <v>26</v>
      </c>
      <c r="C91" s="75" t="s">
        <v>726</v>
      </c>
      <c r="D91" s="75" t="s">
        <v>728</v>
      </c>
      <c r="E91" s="120" t="s">
        <v>758</v>
      </c>
      <c r="F91" s="75" t="s">
        <v>55</v>
      </c>
      <c r="G91" s="113">
        <f>'Бюджетная роспись'!J201/1000</f>
        <v>0</v>
      </c>
      <c r="H91" s="113">
        <f>'Бюджетная роспись'!M201/1000</f>
        <v>0</v>
      </c>
      <c r="I91" s="113">
        <f>'Бюджетная роспись'!N201/1000</f>
        <v>0</v>
      </c>
      <c r="J91" s="105">
        <f t="shared" si="28"/>
        <v>0</v>
      </c>
    </row>
    <row r="92" spans="1:10">
      <c r="A92" s="218" t="s">
        <v>386</v>
      </c>
      <c r="B92" s="108" t="s">
        <v>26</v>
      </c>
      <c r="C92" s="108" t="s">
        <v>726</v>
      </c>
      <c r="D92" s="108" t="s">
        <v>731</v>
      </c>
      <c r="E92" s="109" t="s">
        <v>740</v>
      </c>
      <c r="F92" s="108"/>
      <c r="G92" s="110">
        <f>G93</f>
        <v>706.8</v>
      </c>
      <c r="H92" s="110">
        <f t="shared" ref="H92:I93" si="33">H93</f>
        <v>0</v>
      </c>
      <c r="I92" s="110">
        <f t="shared" si="33"/>
        <v>0</v>
      </c>
      <c r="J92" s="105">
        <f t="shared" si="28"/>
        <v>706.8</v>
      </c>
    </row>
    <row r="93" spans="1:10" ht="51" outlineLevel="1">
      <c r="A93" s="219" t="s">
        <v>438</v>
      </c>
      <c r="B93" s="111" t="s">
        <v>26</v>
      </c>
      <c r="C93" s="111" t="s">
        <v>726</v>
      </c>
      <c r="D93" s="111" t="s">
        <v>731</v>
      </c>
      <c r="E93" s="112" t="s">
        <v>582</v>
      </c>
      <c r="F93" s="111"/>
      <c r="G93" s="113">
        <f>G94</f>
        <v>706.8</v>
      </c>
      <c r="H93" s="113">
        <f t="shared" si="33"/>
        <v>0</v>
      </c>
      <c r="I93" s="113">
        <f t="shared" si="33"/>
        <v>0</v>
      </c>
      <c r="J93" s="105">
        <f t="shared" si="28"/>
        <v>706.8</v>
      </c>
    </row>
    <row r="94" spans="1:10" outlineLevel="1">
      <c r="A94" s="220" t="s">
        <v>387</v>
      </c>
      <c r="B94" s="114" t="s">
        <v>26</v>
      </c>
      <c r="C94" s="114" t="s">
        <v>726</v>
      </c>
      <c r="D94" s="114" t="s">
        <v>731</v>
      </c>
      <c r="E94" s="115" t="s">
        <v>759</v>
      </c>
      <c r="F94" s="114"/>
      <c r="G94" s="113">
        <f>G95+G103</f>
        <v>706.8</v>
      </c>
      <c r="H94" s="113">
        <f t="shared" ref="H94:I94" si="34">H95+H103</f>
        <v>0</v>
      </c>
      <c r="I94" s="113">
        <f t="shared" si="34"/>
        <v>0</v>
      </c>
      <c r="J94" s="105">
        <f t="shared" si="28"/>
        <v>706.8</v>
      </c>
    </row>
    <row r="95" spans="1:10" ht="76.5" outlineLevel="1">
      <c r="A95" s="221" t="s">
        <v>686</v>
      </c>
      <c r="B95" s="117" t="s">
        <v>26</v>
      </c>
      <c r="C95" s="117" t="s">
        <v>726</v>
      </c>
      <c r="D95" s="117" t="s">
        <v>731</v>
      </c>
      <c r="E95" s="118" t="s">
        <v>760</v>
      </c>
      <c r="F95" s="117"/>
      <c r="G95" s="113">
        <f>G96+G98+G101</f>
        <v>706.8</v>
      </c>
      <c r="H95" s="113">
        <f t="shared" ref="H95:I95" si="35">H96+H98+H101</f>
        <v>0</v>
      </c>
      <c r="I95" s="113">
        <f t="shared" si="35"/>
        <v>0</v>
      </c>
      <c r="J95" s="105">
        <f t="shared" si="28"/>
        <v>706.8</v>
      </c>
    </row>
    <row r="96" spans="1:10" outlineLevel="1">
      <c r="A96" s="222" t="s">
        <v>459</v>
      </c>
      <c r="B96" s="119" t="s">
        <v>26</v>
      </c>
      <c r="C96" s="119" t="s">
        <v>726</v>
      </c>
      <c r="D96" s="119" t="s">
        <v>731</v>
      </c>
      <c r="E96" s="121" t="s">
        <v>761</v>
      </c>
      <c r="F96" s="119"/>
      <c r="G96" s="113">
        <f>G97</f>
        <v>706.8</v>
      </c>
      <c r="H96" s="113">
        <f t="shared" ref="H96:I96" si="36">H97</f>
        <v>0</v>
      </c>
      <c r="I96" s="113">
        <f t="shared" si="36"/>
        <v>0</v>
      </c>
      <c r="J96" s="105">
        <f t="shared" si="28"/>
        <v>706.8</v>
      </c>
    </row>
    <row r="97" spans="1:10" ht="51" outlineLevel="1">
      <c r="A97" s="223" t="s">
        <v>877</v>
      </c>
      <c r="B97" s="75" t="s">
        <v>26</v>
      </c>
      <c r="C97" s="75" t="s">
        <v>726</v>
      </c>
      <c r="D97" s="75" t="s">
        <v>731</v>
      </c>
      <c r="E97" s="120" t="s">
        <v>761</v>
      </c>
      <c r="F97" s="75" t="s">
        <v>55</v>
      </c>
      <c r="G97" s="113">
        <f>'Бюджетная роспись'!J207/1000</f>
        <v>706.8</v>
      </c>
      <c r="H97" s="113">
        <f>'Бюджетная роспись'!M207/1000</f>
        <v>0</v>
      </c>
      <c r="I97" s="113">
        <f>'Бюджетная роспись'!N207/1000</f>
        <v>0</v>
      </c>
      <c r="J97" s="105">
        <f t="shared" si="28"/>
        <v>706.8</v>
      </c>
    </row>
    <row r="98" spans="1:10" outlineLevel="1">
      <c r="A98" s="222" t="s">
        <v>388</v>
      </c>
      <c r="B98" s="119" t="s">
        <v>26</v>
      </c>
      <c r="C98" s="119" t="s">
        <v>726</v>
      </c>
      <c r="D98" s="119" t="s">
        <v>731</v>
      </c>
      <c r="E98" s="121" t="s">
        <v>762</v>
      </c>
      <c r="F98" s="119"/>
      <c r="G98" s="113">
        <f>G99+G100</f>
        <v>0</v>
      </c>
      <c r="H98" s="113">
        <f t="shared" ref="H98:I98" si="37">H99+H100</f>
        <v>0</v>
      </c>
      <c r="I98" s="113">
        <f t="shared" si="37"/>
        <v>0</v>
      </c>
      <c r="J98" s="105">
        <f t="shared" si="28"/>
        <v>0</v>
      </c>
    </row>
    <row r="99" spans="1:10" ht="38.25" outlineLevel="1">
      <c r="A99" s="223" t="s">
        <v>860</v>
      </c>
      <c r="B99" s="75" t="s">
        <v>26</v>
      </c>
      <c r="C99" s="75" t="s">
        <v>726</v>
      </c>
      <c r="D99" s="75" t="s">
        <v>731</v>
      </c>
      <c r="E99" s="120" t="s">
        <v>762</v>
      </c>
      <c r="F99" s="75" t="s">
        <v>55</v>
      </c>
      <c r="G99" s="113">
        <f>'Бюджетная роспись'!J218/1000</f>
        <v>0</v>
      </c>
      <c r="H99" s="113">
        <f>'Бюджетная роспись'!M218/1000</f>
        <v>0</v>
      </c>
      <c r="I99" s="113">
        <f>'Бюджетная роспись'!N218/1000</f>
        <v>0</v>
      </c>
      <c r="J99" s="105">
        <f t="shared" si="28"/>
        <v>0</v>
      </c>
    </row>
    <row r="100" spans="1:10" ht="51" outlineLevel="1">
      <c r="A100" s="223" t="s">
        <v>943</v>
      </c>
      <c r="B100" s="266" t="s">
        <v>26</v>
      </c>
      <c r="C100" s="266" t="s">
        <v>726</v>
      </c>
      <c r="D100" s="266" t="s">
        <v>731</v>
      </c>
      <c r="E100" s="267" t="s">
        <v>762</v>
      </c>
      <c r="F100" s="266" t="s">
        <v>217</v>
      </c>
      <c r="G100" s="113">
        <f>'Бюджетная роспись'!J229/1000</f>
        <v>0</v>
      </c>
      <c r="H100" s="113">
        <f>'Бюджетная роспись'!M229/1000</f>
        <v>0</v>
      </c>
      <c r="I100" s="113">
        <f>'Бюджетная роспись'!N229/1000</f>
        <v>0</v>
      </c>
      <c r="J100" s="105"/>
    </row>
    <row r="101" spans="1:10" ht="38.25" outlineLevel="1">
      <c r="A101" s="222" t="s">
        <v>389</v>
      </c>
      <c r="B101" s="119" t="s">
        <v>26</v>
      </c>
      <c r="C101" s="119" t="s">
        <v>726</v>
      </c>
      <c r="D101" s="119" t="s">
        <v>731</v>
      </c>
      <c r="E101" s="120" t="s">
        <v>899</v>
      </c>
      <c r="F101" s="119"/>
      <c r="G101" s="113">
        <f>G102</f>
        <v>0</v>
      </c>
      <c r="H101" s="113">
        <f t="shared" ref="H101:I101" si="38">H102</f>
        <v>0</v>
      </c>
      <c r="I101" s="113">
        <f t="shared" si="38"/>
        <v>0</v>
      </c>
      <c r="J101" s="105">
        <f t="shared" si="28"/>
        <v>0</v>
      </c>
    </row>
    <row r="102" spans="1:10" ht="76.5" outlineLevel="1">
      <c r="A102" s="223" t="s">
        <v>861</v>
      </c>
      <c r="B102" s="75" t="s">
        <v>26</v>
      </c>
      <c r="C102" s="75" t="s">
        <v>726</v>
      </c>
      <c r="D102" s="75" t="s">
        <v>731</v>
      </c>
      <c r="E102" s="120" t="s">
        <v>899</v>
      </c>
      <c r="F102" s="75" t="s">
        <v>55</v>
      </c>
      <c r="G102" s="113">
        <f>'Бюджетная роспись'!J233/1000</f>
        <v>0</v>
      </c>
      <c r="H102" s="113">
        <f>'Бюджетная роспись'!M233/1000</f>
        <v>0</v>
      </c>
      <c r="I102" s="113">
        <f>'Бюджетная роспись'!N233/1000</f>
        <v>0</v>
      </c>
      <c r="J102" s="105">
        <f t="shared" si="28"/>
        <v>0</v>
      </c>
    </row>
    <row r="103" spans="1:10" ht="63.75" outlineLevel="1">
      <c r="A103" s="221" t="s">
        <v>390</v>
      </c>
      <c r="B103" s="117" t="s">
        <v>26</v>
      </c>
      <c r="C103" s="117" t="s">
        <v>726</v>
      </c>
      <c r="D103" s="117" t="s">
        <v>731</v>
      </c>
      <c r="E103" s="118" t="s">
        <v>763</v>
      </c>
      <c r="F103" s="117"/>
      <c r="G103" s="113">
        <f>G104</f>
        <v>0</v>
      </c>
      <c r="H103" s="113">
        <f t="shared" ref="H103:I104" si="39">H104</f>
        <v>0</v>
      </c>
      <c r="I103" s="113">
        <f t="shared" si="39"/>
        <v>0</v>
      </c>
      <c r="J103" s="105">
        <f t="shared" si="28"/>
        <v>0</v>
      </c>
    </row>
    <row r="104" spans="1:10" outlineLevel="1">
      <c r="A104" s="222" t="s">
        <v>388</v>
      </c>
      <c r="B104" s="119" t="s">
        <v>26</v>
      </c>
      <c r="C104" s="119" t="s">
        <v>726</v>
      </c>
      <c r="D104" s="119" t="s">
        <v>731</v>
      </c>
      <c r="E104" s="121" t="s">
        <v>764</v>
      </c>
      <c r="F104" s="119"/>
      <c r="G104" s="113">
        <f>G105</f>
        <v>0</v>
      </c>
      <c r="H104" s="113">
        <f t="shared" si="39"/>
        <v>0</v>
      </c>
      <c r="I104" s="113">
        <f t="shared" si="39"/>
        <v>0</v>
      </c>
      <c r="J104" s="105">
        <f t="shared" si="28"/>
        <v>0</v>
      </c>
    </row>
    <row r="105" spans="1:10" ht="38.25" outlineLevel="1">
      <c r="A105" s="223" t="s">
        <v>860</v>
      </c>
      <c r="B105" s="75" t="s">
        <v>26</v>
      </c>
      <c r="C105" s="75" t="s">
        <v>726</v>
      </c>
      <c r="D105" s="75" t="s">
        <v>731</v>
      </c>
      <c r="E105" s="120" t="s">
        <v>764</v>
      </c>
      <c r="F105" s="75" t="s">
        <v>55</v>
      </c>
      <c r="G105" s="113">
        <f>'Бюджетная роспись'!J238/1000</f>
        <v>0</v>
      </c>
      <c r="H105" s="113">
        <f>'Бюджетная роспись'!M238/1000</f>
        <v>0</v>
      </c>
      <c r="I105" s="113">
        <f>'Бюджетная роспись'!N238/1000</f>
        <v>0</v>
      </c>
      <c r="J105" s="105">
        <f t="shared" si="28"/>
        <v>0</v>
      </c>
    </row>
    <row r="106" spans="1:10" ht="25.5">
      <c r="A106" s="218" t="s">
        <v>392</v>
      </c>
      <c r="B106" s="108" t="s">
        <v>26</v>
      </c>
      <c r="C106" s="108" t="s">
        <v>726</v>
      </c>
      <c r="D106" s="108" t="s">
        <v>23</v>
      </c>
      <c r="E106" s="109" t="s">
        <v>740</v>
      </c>
      <c r="F106" s="108"/>
      <c r="G106" s="110">
        <f>G107</f>
        <v>0</v>
      </c>
      <c r="H106" s="110">
        <f t="shared" ref="H106:I108" si="40">H107</f>
        <v>0</v>
      </c>
      <c r="I106" s="110">
        <f t="shared" si="40"/>
        <v>0</v>
      </c>
      <c r="J106" s="105">
        <f t="shared" si="28"/>
        <v>0</v>
      </c>
    </row>
    <row r="107" spans="1:10" ht="51" outlineLevel="1">
      <c r="A107" s="219" t="s">
        <v>438</v>
      </c>
      <c r="B107" s="111" t="s">
        <v>26</v>
      </c>
      <c r="C107" s="111" t="s">
        <v>726</v>
      </c>
      <c r="D107" s="111" t="s">
        <v>23</v>
      </c>
      <c r="E107" s="112" t="s">
        <v>582</v>
      </c>
      <c r="F107" s="111"/>
      <c r="G107" s="113">
        <f>G108</f>
        <v>0</v>
      </c>
      <c r="H107" s="113">
        <f t="shared" si="40"/>
        <v>0</v>
      </c>
      <c r="I107" s="113">
        <f t="shared" si="40"/>
        <v>0</v>
      </c>
      <c r="J107" s="105">
        <f t="shared" si="28"/>
        <v>0</v>
      </c>
    </row>
    <row r="108" spans="1:10" outlineLevel="1">
      <c r="A108" s="220" t="s">
        <v>364</v>
      </c>
      <c r="B108" s="114" t="s">
        <v>26</v>
      </c>
      <c r="C108" s="114" t="s">
        <v>726</v>
      </c>
      <c r="D108" s="114" t="s">
        <v>23</v>
      </c>
      <c r="E108" s="115" t="s">
        <v>737</v>
      </c>
      <c r="F108" s="114"/>
      <c r="G108" s="113">
        <f>G109</f>
        <v>0</v>
      </c>
      <c r="H108" s="113">
        <f t="shared" si="40"/>
        <v>0</v>
      </c>
      <c r="I108" s="113">
        <f t="shared" si="40"/>
        <v>0</v>
      </c>
      <c r="J108" s="105">
        <f t="shared" si="28"/>
        <v>0</v>
      </c>
    </row>
    <row r="109" spans="1:10" ht="25.5" outlineLevel="1">
      <c r="A109" s="221" t="s">
        <v>369</v>
      </c>
      <c r="B109" s="117" t="s">
        <v>26</v>
      </c>
      <c r="C109" s="117" t="s">
        <v>726</v>
      </c>
      <c r="D109" s="117" t="s">
        <v>23</v>
      </c>
      <c r="E109" s="118" t="s">
        <v>586</v>
      </c>
      <c r="F109" s="117"/>
      <c r="G109" s="113">
        <f>G110+G112+G114</f>
        <v>0</v>
      </c>
      <c r="H109" s="113">
        <f t="shared" ref="H109:I109" si="41">H110+H112+H114</f>
        <v>0</v>
      </c>
      <c r="I109" s="113">
        <f t="shared" si="41"/>
        <v>0</v>
      </c>
      <c r="J109" s="105">
        <f t="shared" si="28"/>
        <v>0</v>
      </c>
    </row>
    <row r="110" spans="1:10" ht="38.25" outlineLevel="1">
      <c r="A110" s="222" t="s">
        <v>453</v>
      </c>
      <c r="B110" s="119" t="s">
        <v>26</v>
      </c>
      <c r="C110" s="119" t="s">
        <v>726</v>
      </c>
      <c r="D110" s="119" t="s">
        <v>23</v>
      </c>
      <c r="E110" s="121" t="s">
        <v>765</v>
      </c>
      <c r="F110" s="119"/>
      <c r="G110" s="113">
        <f>G111</f>
        <v>0</v>
      </c>
      <c r="H110" s="113">
        <f t="shared" ref="H110:I110" si="42">H111</f>
        <v>0</v>
      </c>
      <c r="I110" s="113">
        <f t="shared" si="42"/>
        <v>0</v>
      </c>
      <c r="J110" s="105">
        <f t="shared" si="28"/>
        <v>0</v>
      </c>
    </row>
    <row r="111" spans="1:10" ht="63.75" outlineLevel="1">
      <c r="A111" s="223" t="s">
        <v>859</v>
      </c>
      <c r="B111" s="75" t="s">
        <v>26</v>
      </c>
      <c r="C111" s="75" t="s">
        <v>726</v>
      </c>
      <c r="D111" s="75" t="s">
        <v>23</v>
      </c>
      <c r="E111" s="120" t="s">
        <v>765</v>
      </c>
      <c r="F111" s="75" t="s">
        <v>55</v>
      </c>
      <c r="G111" s="113">
        <f>'Бюджетная роспись'!J243/1000</f>
        <v>0</v>
      </c>
      <c r="H111" s="113">
        <f>'Бюджетная роспись'!M243/1000</f>
        <v>0</v>
      </c>
      <c r="I111" s="113">
        <f>'Бюджетная роспись'!N243/1000</f>
        <v>0</v>
      </c>
      <c r="J111" s="105">
        <f t="shared" si="28"/>
        <v>0</v>
      </c>
    </row>
    <row r="112" spans="1:10" ht="25.5" outlineLevel="1">
      <c r="A112" s="222" t="s">
        <v>901</v>
      </c>
      <c r="B112" s="119" t="s">
        <v>26</v>
      </c>
      <c r="C112" s="119" t="s">
        <v>726</v>
      </c>
      <c r="D112" s="119" t="s">
        <v>23</v>
      </c>
      <c r="E112" s="121" t="s">
        <v>900</v>
      </c>
      <c r="F112" s="119"/>
      <c r="G112" s="113">
        <f>G113</f>
        <v>0</v>
      </c>
      <c r="H112" s="113">
        <f t="shared" ref="H112:I114" si="43">H113</f>
        <v>0</v>
      </c>
      <c r="I112" s="113">
        <f t="shared" si="43"/>
        <v>0</v>
      </c>
      <c r="J112" s="105">
        <f t="shared" si="28"/>
        <v>0</v>
      </c>
    </row>
    <row r="113" spans="1:10" ht="51" outlineLevel="1">
      <c r="A113" s="223" t="s">
        <v>902</v>
      </c>
      <c r="B113" s="75" t="s">
        <v>26</v>
      </c>
      <c r="C113" s="75" t="s">
        <v>726</v>
      </c>
      <c r="D113" s="75" t="s">
        <v>23</v>
      </c>
      <c r="E113" s="121" t="s">
        <v>900</v>
      </c>
      <c r="F113" s="75" t="s">
        <v>55</v>
      </c>
      <c r="G113" s="113">
        <f>'Бюджетная роспись'!J251/1000</f>
        <v>0</v>
      </c>
      <c r="H113" s="113">
        <f>'Бюджетная роспись'!M251/1000</f>
        <v>0</v>
      </c>
      <c r="I113" s="113">
        <f>'Бюджетная роспись'!N251/1000</f>
        <v>0</v>
      </c>
      <c r="J113" s="105">
        <f t="shared" si="28"/>
        <v>0</v>
      </c>
    </row>
    <row r="114" spans="1:10" ht="51" outlineLevel="1">
      <c r="A114" s="222" t="s">
        <v>393</v>
      </c>
      <c r="B114" s="119" t="s">
        <v>26</v>
      </c>
      <c r="C114" s="119" t="s">
        <v>726</v>
      </c>
      <c r="D114" s="119" t="s">
        <v>23</v>
      </c>
      <c r="E114" s="121" t="s">
        <v>766</v>
      </c>
      <c r="F114" s="119"/>
      <c r="G114" s="113">
        <f>G115</f>
        <v>0</v>
      </c>
      <c r="H114" s="113">
        <f t="shared" si="43"/>
        <v>0</v>
      </c>
      <c r="I114" s="113">
        <f t="shared" si="43"/>
        <v>0</v>
      </c>
      <c r="J114" s="105">
        <f t="shared" si="28"/>
        <v>0</v>
      </c>
    </row>
    <row r="115" spans="1:10" ht="76.5" outlineLevel="1">
      <c r="A115" s="223" t="s">
        <v>858</v>
      </c>
      <c r="B115" s="75" t="s">
        <v>26</v>
      </c>
      <c r="C115" s="75" t="s">
        <v>726</v>
      </c>
      <c r="D115" s="75" t="s">
        <v>23</v>
      </c>
      <c r="E115" s="120" t="s">
        <v>766</v>
      </c>
      <c r="F115" s="75" t="s">
        <v>55</v>
      </c>
      <c r="G115" s="113">
        <f>'Бюджетная роспись'!J250/1000</f>
        <v>0</v>
      </c>
      <c r="H115" s="113">
        <f>'Бюджетная роспись'!M250/1000</f>
        <v>0</v>
      </c>
      <c r="I115" s="113">
        <f>'Бюджетная роспись'!N250/1000</f>
        <v>0</v>
      </c>
      <c r="J115" s="105">
        <f t="shared" si="28"/>
        <v>0</v>
      </c>
    </row>
    <row r="116" spans="1:10" ht="25.5">
      <c r="A116" s="214" t="s">
        <v>394</v>
      </c>
      <c r="B116" s="72" t="s">
        <v>26</v>
      </c>
      <c r="C116" s="72" t="s">
        <v>727</v>
      </c>
      <c r="D116" s="72" t="s">
        <v>730</v>
      </c>
      <c r="E116" s="106" t="s">
        <v>740</v>
      </c>
      <c r="F116" s="72"/>
      <c r="G116" s="107">
        <f>G117+G125+G141+G183</f>
        <v>16631.544750000001</v>
      </c>
      <c r="H116" s="107">
        <f>H117+H125+H141+H183</f>
        <v>1618.0257499999998</v>
      </c>
      <c r="I116" s="107">
        <f>I117+I125+I141+I183</f>
        <v>3888.4257499999999</v>
      </c>
      <c r="J116" s="105">
        <f t="shared" si="28"/>
        <v>22137.99625</v>
      </c>
    </row>
    <row r="117" spans="1:10">
      <c r="A117" s="218" t="s">
        <v>395</v>
      </c>
      <c r="B117" s="108" t="s">
        <v>26</v>
      </c>
      <c r="C117" s="108" t="s">
        <v>727</v>
      </c>
      <c r="D117" s="108" t="s">
        <v>723</v>
      </c>
      <c r="E117" s="109" t="s">
        <v>740</v>
      </c>
      <c r="F117" s="108"/>
      <c r="G117" s="110">
        <f>G118</f>
        <v>0</v>
      </c>
      <c r="H117" s="110">
        <f t="shared" ref="H117:I119" si="44">H118</f>
        <v>0</v>
      </c>
      <c r="I117" s="110">
        <f t="shared" si="44"/>
        <v>0</v>
      </c>
      <c r="J117" s="105">
        <f t="shared" si="28"/>
        <v>0</v>
      </c>
    </row>
    <row r="118" spans="1:10" ht="51" outlineLevel="1">
      <c r="A118" s="219" t="s">
        <v>438</v>
      </c>
      <c r="B118" s="111" t="s">
        <v>26</v>
      </c>
      <c r="C118" s="111" t="s">
        <v>727</v>
      </c>
      <c r="D118" s="111" t="s">
        <v>723</v>
      </c>
      <c r="E118" s="112" t="s">
        <v>582</v>
      </c>
      <c r="F118" s="111"/>
      <c r="G118" s="113">
        <f>G119</f>
        <v>0</v>
      </c>
      <c r="H118" s="113">
        <f t="shared" si="44"/>
        <v>0</v>
      </c>
      <c r="I118" s="113">
        <f t="shared" si="44"/>
        <v>0</v>
      </c>
      <c r="J118" s="105">
        <f t="shared" si="28"/>
        <v>0</v>
      </c>
    </row>
    <row r="119" spans="1:10" ht="38.25" outlineLevel="1">
      <c r="A119" s="220" t="s">
        <v>396</v>
      </c>
      <c r="B119" s="114" t="s">
        <v>26</v>
      </c>
      <c r="C119" s="114" t="s">
        <v>727</v>
      </c>
      <c r="D119" s="114" t="s">
        <v>723</v>
      </c>
      <c r="E119" s="115" t="s">
        <v>767</v>
      </c>
      <c r="F119" s="114"/>
      <c r="G119" s="113">
        <f>G120</f>
        <v>0</v>
      </c>
      <c r="H119" s="113">
        <f t="shared" si="44"/>
        <v>0</v>
      </c>
      <c r="I119" s="113">
        <f t="shared" si="44"/>
        <v>0</v>
      </c>
      <c r="J119" s="105">
        <f t="shared" si="28"/>
        <v>0</v>
      </c>
    </row>
    <row r="120" spans="1:10" ht="38.25" outlineLevel="1">
      <c r="A120" s="221" t="s">
        <v>397</v>
      </c>
      <c r="B120" s="117" t="s">
        <v>26</v>
      </c>
      <c r="C120" s="117" t="s">
        <v>727</v>
      </c>
      <c r="D120" s="117" t="s">
        <v>723</v>
      </c>
      <c r="E120" s="118" t="s">
        <v>768</v>
      </c>
      <c r="F120" s="117"/>
      <c r="G120" s="113">
        <f>G121+G123</f>
        <v>0</v>
      </c>
      <c r="H120" s="113">
        <f t="shared" ref="H120:I120" si="45">H121+H123</f>
        <v>0</v>
      </c>
      <c r="I120" s="113">
        <f t="shared" si="45"/>
        <v>0</v>
      </c>
      <c r="J120" s="105">
        <f t="shared" si="28"/>
        <v>0</v>
      </c>
    </row>
    <row r="121" spans="1:10" ht="51" outlineLevel="1">
      <c r="A121" s="222" t="s">
        <v>398</v>
      </c>
      <c r="B121" s="119" t="s">
        <v>26</v>
      </c>
      <c r="C121" s="119" t="s">
        <v>727</v>
      </c>
      <c r="D121" s="119" t="s">
        <v>723</v>
      </c>
      <c r="E121" s="121" t="s">
        <v>769</v>
      </c>
      <c r="F121" s="119"/>
      <c r="G121" s="113">
        <f>G122</f>
        <v>0</v>
      </c>
      <c r="H121" s="113">
        <f t="shared" ref="H121:I121" si="46">H122</f>
        <v>0</v>
      </c>
      <c r="I121" s="113">
        <f t="shared" si="46"/>
        <v>0</v>
      </c>
      <c r="J121" s="105">
        <f t="shared" si="28"/>
        <v>0</v>
      </c>
    </row>
    <row r="122" spans="1:10" ht="89.25" outlineLevel="1">
      <c r="A122" s="223" t="s">
        <v>857</v>
      </c>
      <c r="B122" s="75" t="s">
        <v>26</v>
      </c>
      <c r="C122" s="75" t="s">
        <v>727</v>
      </c>
      <c r="D122" s="75" t="s">
        <v>723</v>
      </c>
      <c r="E122" s="120" t="s">
        <v>769</v>
      </c>
      <c r="F122" s="75" t="s">
        <v>55</v>
      </c>
      <c r="G122" s="113">
        <f>'Бюджетная роспись'!J259/1000</f>
        <v>0</v>
      </c>
      <c r="H122" s="113">
        <f>'Бюджетная роспись'!M259/1000</f>
        <v>0</v>
      </c>
      <c r="I122" s="113">
        <f>'Бюджетная роспись'!N259/1000</f>
        <v>0</v>
      </c>
      <c r="J122" s="105">
        <f t="shared" si="28"/>
        <v>0</v>
      </c>
    </row>
    <row r="123" spans="1:10" ht="38.25" outlineLevel="1">
      <c r="A123" s="222" t="s">
        <v>452</v>
      </c>
      <c r="B123" s="119" t="s">
        <v>26</v>
      </c>
      <c r="C123" s="119" t="s">
        <v>727</v>
      </c>
      <c r="D123" s="119" t="s">
        <v>723</v>
      </c>
      <c r="E123" s="122" t="s">
        <v>770</v>
      </c>
      <c r="F123" s="119"/>
      <c r="G123" s="113">
        <f>G124</f>
        <v>0</v>
      </c>
      <c r="H123" s="113">
        <f t="shared" ref="H123:I123" si="47">H124</f>
        <v>0</v>
      </c>
      <c r="I123" s="113">
        <f t="shared" si="47"/>
        <v>0</v>
      </c>
      <c r="J123" s="105">
        <f t="shared" si="28"/>
        <v>0</v>
      </c>
    </row>
    <row r="124" spans="1:10" ht="63.75" outlineLevel="1">
      <c r="A124" s="223" t="s">
        <v>856</v>
      </c>
      <c r="B124" s="75" t="s">
        <v>26</v>
      </c>
      <c r="C124" s="119" t="s">
        <v>727</v>
      </c>
      <c r="D124" s="119" t="s">
        <v>723</v>
      </c>
      <c r="E124" s="122" t="s">
        <v>770</v>
      </c>
      <c r="F124" s="123" t="s">
        <v>254</v>
      </c>
      <c r="G124" s="113">
        <f>'Бюджетная роспись'!J264/1000</f>
        <v>0</v>
      </c>
      <c r="H124" s="113">
        <f>'Бюджетная роспись'!M264/1000</f>
        <v>0</v>
      </c>
      <c r="I124" s="113">
        <f>'Бюджетная роспись'!N264/1000</f>
        <v>0</v>
      </c>
      <c r="J124" s="105">
        <f t="shared" si="28"/>
        <v>0</v>
      </c>
    </row>
    <row r="125" spans="1:10">
      <c r="A125" s="218" t="s">
        <v>399</v>
      </c>
      <c r="B125" s="108" t="s">
        <v>26</v>
      </c>
      <c r="C125" s="108" t="s">
        <v>727</v>
      </c>
      <c r="D125" s="108" t="s">
        <v>724</v>
      </c>
      <c r="E125" s="109" t="s">
        <v>740</v>
      </c>
      <c r="F125" s="108"/>
      <c r="G125" s="110">
        <f>G126</f>
        <v>0</v>
      </c>
      <c r="H125" s="110">
        <f t="shared" ref="H125:I127" si="48">H126</f>
        <v>0</v>
      </c>
      <c r="I125" s="110">
        <f t="shared" si="48"/>
        <v>0</v>
      </c>
      <c r="J125" s="105">
        <f t="shared" si="28"/>
        <v>0</v>
      </c>
    </row>
    <row r="126" spans="1:10" ht="51" outlineLevel="1">
      <c r="A126" s="219" t="s">
        <v>438</v>
      </c>
      <c r="B126" s="111" t="s">
        <v>26</v>
      </c>
      <c r="C126" s="111" t="s">
        <v>727</v>
      </c>
      <c r="D126" s="111" t="s">
        <v>724</v>
      </c>
      <c r="E126" s="112" t="s">
        <v>582</v>
      </c>
      <c r="F126" s="111"/>
      <c r="G126" s="113">
        <f>G127</f>
        <v>0</v>
      </c>
      <c r="H126" s="113">
        <f t="shared" si="48"/>
        <v>0</v>
      </c>
      <c r="I126" s="113">
        <f t="shared" si="48"/>
        <v>0</v>
      </c>
      <c r="J126" s="105">
        <f t="shared" si="28"/>
        <v>0</v>
      </c>
    </row>
    <row r="127" spans="1:10" ht="38.25" outlineLevel="1">
      <c r="A127" s="220" t="s">
        <v>396</v>
      </c>
      <c r="B127" s="114" t="s">
        <v>26</v>
      </c>
      <c r="C127" s="114" t="s">
        <v>727</v>
      </c>
      <c r="D127" s="114" t="s">
        <v>724</v>
      </c>
      <c r="E127" s="115" t="s">
        <v>767</v>
      </c>
      <c r="F127" s="114"/>
      <c r="G127" s="113">
        <f>G128</f>
        <v>0</v>
      </c>
      <c r="H127" s="113">
        <f t="shared" si="48"/>
        <v>0</v>
      </c>
      <c r="I127" s="113">
        <f t="shared" si="48"/>
        <v>0</v>
      </c>
      <c r="J127" s="105">
        <f t="shared" si="28"/>
        <v>0</v>
      </c>
    </row>
    <row r="128" spans="1:10" ht="38.25" outlineLevel="1">
      <c r="A128" s="221" t="s">
        <v>397</v>
      </c>
      <c r="B128" s="117" t="s">
        <v>26</v>
      </c>
      <c r="C128" s="117" t="s">
        <v>727</v>
      </c>
      <c r="D128" s="117" t="s">
        <v>724</v>
      </c>
      <c r="E128" s="118" t="s">
        <v>768</v>
      </c>
      <c r="F128" s="117"/>
      <c r="G128" s="113">
        <f>G129+G131+G133+G135+G137+G139</f>
        <v>0</v>
      </c>
      <c r="H128" s="113">
        <f t="shared" ref="H128:I128" si="49">H129+H131+H133+H135+H137+H139</f>
        <v>0</v>
      </c>
      <c r="I128" s="113">
        <f t="shared" si="49"/>
        <v>0</v>
      </c>
      <c r="J128" s="105">
        <f t="shared" si="28"/>
        <v>0</v>
      </c>
    </row>
    <row r="129" spans="1:10" ht="51" outlineLevel="1">
      <c r="A129" s="222" t="s">
        <v>400</v>
      </c>
      <c r="B129" s="119" t="s">
        <v>26</v>
      </c>
      <c r="C129" s="119" t="s">
        <v>727</v>
      </c>
      <c r="D129" s="119" t="s">
        <v>724</v>
      </c>
      <c r="E129" s="121" t="s">
        <v>771</v>
      </c>
      <c r="F129" s="119"/>
      <c r="G129" s="113">
        <f>G130</f>
        <v>0</v>
      </c>
      <c r="H129" s="113">
        <f t="shared" ref="H129:I129" si="50">H130</f>
        <v>0</v>
      </c>
      <c r="I129" s="113">
        <f t="shared" si="50"/>
        <v>0</v>
      </c>
      <c r="J129" s="105">
        <f t="shared" si="28"/>
        <v>0</v>
      </c>
    </row>
    <row r="130" spans="1:10" ht="76.5" outlineLevel="1">
      <c r="A130" s="223" t="s">
        <v>850</v>
      </c>
      <c r="B130" s="75" t="s">
        <v>26</v>
      </c>
      <c r="C130" s="75" t="s">
        <v>727</v>
      </c>
      <c r="D130" s="75" t="s">
        <v>724</v>
      </c>
      <c r="E130" s="120" t="s">
        <v>771</v>
      </c>
      <c r="F130" s="75" t="s">
        <v>55</v>
      </c>
      <c r="G130" s="113">
        <f>'Бюджетная роспись'!J270/1000</f>
        <v>0</v>
      </c>
      <c r="H130" s="113">
        <f>'Бюджетная роспись'!M270/1000</f>
        <v>0</v>
      </c>
      <c r="I130" s="113">
        <f>'Бюджетная роспись'!N270/1000</f>
        <v>0</v>
      </c>
      <c r="J130" s="105">
        <f t="shared" si="28"/>
        <v>0</v>
      </c>
    </row>
    <row r="131" spans="1:10" ht="38.25" outlineLevel="1">
      <c r="A131" s="222" t="s">
        <v>401</v>
      </c>
      <c r="B131" s="119" t="s">
        <v>26</v>
      </c>
      <c r="C131" s="119" t="s">
        <v>727</v>
      </c>
      <c r="D131" s="119" t="s">
        <v>724</v>
      </c>
      <c r="E131" s="121" t="s">
        <v>772</v>
      </c>
      <c r="F131" s="119"/>
      <c r="G131" s="113">
        <f>G132</f>
        <v>0</v>
      </c>
      <c r="H131" s="113">
        <f t="shared" ref="H131:I131" si="51">H132</f>
        <v>0</v>
      </c>
      <c r="I131" s="113">
        <f t="shared" si="51"/>
        <v>0</v>
      </c>
      <c r="J131" s="105">
        <f t="shared" si="28"/>
        <v>0</v>
      </c>
    </row>
    <row r="132" spans="1:10" ht="63.75" outlineLevel="1">
      <c r="A132" s="223" t="s">
        <v>855</v>
      </c>
      <c r="B132" s="75" t="s">
        <v>26</v>
      </c>
      <c r="C132" s="75" t="s">
        <v>727</v>
      </c>
      <c r="D132" s="75" t="s">
        <v>724</v>
      </c>
      <c r="E132" s="120" t="s">
        <v>772</v>
      </c>
      <c r="F132" s="75" t="s">
        <v>55</v>
      </c>
      <c r="G132" s="113">
        <f>'Бюджетная роспись'!J274/1000</f>
        <v>0</v>
      </c>
      <c r="H132" s="113">
        <f>'Бюджетная роспись'!M274/1000</f>
        <v>0</v>
      </c>
      <c r="I132" s="113">
        <f>'Бюджетная роспись'!N274/1000</f>
        <v>0</v>
      </c>
      <c r="J132" s="105">
        <f t="shared" si="28"/>
        <v>0</v>
      </c>
    </row>
    <row r="133" spans="1:10" outlineLevel="1">
      <c r="A133" s="222" t="s">
        <v>451</v>
      </c>
      <c r="B133" s="119" t="s">
        <v>26</v>
      </c>
      <c r="C133" s="119" t="s">
        <v>727</v>
      </c>
      <c r="D133" s="119" t="s">
        <v>724</v>
      </c>
      <c r="E133" s="121" t="s">
        <v>773</v>
      </c>
      <c r="F133" s="119"/>
      <c r="G133" s="113">
        <f>G134</f>
        <v>0</v>
      </c>
      <c r="H133" s="113">
        <f t="shared" ref="H133:I133" si="52">H134</f>
        <v>0</v>
      </c>
      <c r="I133" s="113">
        <f t="shared" si="52"/>
        <v>0</v>
      </c>
      <c r="J133" s="105">
        <f t="shared" si="28"/>
        <v>0</v>
      </c>
    </row>
    <row r="134" spans="1:10" ht="51" outlineLevel="1">
      <c r="A134" s="223" t="s">
        <v>854</v>
      </c>
      <c r="B134" s="75" t="s">
        <v>26</v>
      </c>
      <c r="C134" s="75" t="s">
        <v>727</v>
      </c>
      <c r="D134" s="75" t="s">
        <v>724</v>
      </c>
      <c r="E134" s="120" t="s">
        <v>773</v>
      </c>
      <c r="F134" s="75" t="s">
        <v>55</v>
      </c>
      <c r="G134" s="113">
        <f>'Бюджетная роспись'!J283/1000</f>
        <v>0</v>
      </c>
      <c r="H134" s="113">
        <f>'Бюджетная роспись'!M283/1000</f>
        <v>0</v>
      </c>
      <c r="I134" s="113">
        <f>'Бюджетная роспись'!N283/1000</f>
        <v>0</v>
      </c>
      <c r="J134" s="105">
        <f t="shared" si="28"/>
        <v>0</v>
      </c>
    </row>
    <row r="135" spans="1:10" ht="38.25" outlineLevel="1">
      <c r="A135" s="222" t="s">
        <v>402</v>
      </c>
      <c r="B135" s="119" t="s">
        <v>26</v>
      </c>
      <c r="C135" s="119" t="s">
        <v>727</v>
      </c>
      <c r="D135" s="119" t="s">
        <v>724</v>
      </c>
      <c r="E135" s="121" t="s">
        <v>774</v>
      </c>
      <c r="F135" s="119"/>
      <c r="G135" s="113">
        <f>G136</f>
        <v>0</v>
      </c>
      <c r="H135" s="113">
        <f t="shared" ref="H135:I135" si="53">H136</f>
        <v>0</v>
      </c>
      <c r="I135" s="113">
        <f t="shared" si="53"/>
        <v>0</v>
      </c>
      <c r="J135" s="105">
        <f t="shared" si="28"/>
        <v>0</v>
      </c>
    </row>
    <row r="136" spans="1:10" ht="63.75" outlineLevel="1">
      <c r="A136" s="223" t="s">
        <v>853</v>
      </c>
      <c r="B136" s="75" t="s">
        <v>26</v>
      </c>
      <c r="C136" s="75" t="s">
        <v>727</v>
      </c>
      <c r="D136" s="75" t="s">
        <v>724</v>
      </c>
      <c r="E136" s="120" t="s">
        <v>774</v>
      </c>
      <c r="F136" s="75" t="s">
        <v>55</v>
      </c>
      <c r="G136" s="113">
        <f>'Бюджетная роспись'!J294/1000</f>
        <v>0</v>
      </c>
      <c r="H136" s="113">
        <f>'Бюджетная роспись'!M294/1000</f>
        <v>0</v>
      </c>
      <c r="I136" s="113">
        <f>'Бюджетная роспись'!N294/1000</f>
        <v>0</v>
      </c>
      <c r="J136" s="105">
        <f t="shared" si="28"/>
        <v>0</v>
      </c>
    </row>
    <row r="137" spans="1:10" ht="38.25" outlineLevel="1">
      <c r="A137" s="222" t="s">
        <v>403</v>
      </c>
      <c r="B137" s="119" t="s">
        <v>26</v>
      </c>
      <c r="C137" s="119" t="s">
        <v>727</v>
      </c>
      <c r="D137" s="119" t="s">
        <v>724</v>
      </c>
      <c r="E137" s="121" t="s">
        <v>775</v>
      </c>
      <c r="F137" s="119"/>
      <c r="G137" s="113">
        <f>G138</f>
        <v>0</v>
      </c>
      <c r="H137" s="113">
        <f t="shared" ref="H137:I137" si="54">H138</f>
        <v>0</v>
      </c>
      <c r="I137" s="113">
        <f t="shared" si="54"/>
        <v>0</v>
      </c>
      <c r="J137" s="105">
        <f t="shared" si="28"/>
        <v>0</v>
      </c>
    </row>
    <row r="138" spans="1:10" ht="63.75" outlineLevel="1">
      <c r="A138" s="223" t="s">
        <v>852</v>
      </c>
      <c r="B138" s="75" t="s">
        <v>26</v>
      </c>
      <c r="C138" s="75" t="s">
        <v>727</v>
      </c>
      <c r="D138" s="75" t="s">
        <v>724</v>
      </c>
      <c r="E138" s="120" t="s">
        <v>775</v>
      </c>
      <c r="F138" s="75" t="s">
        <v>55</v>
      </c>
      <c r="G138" s="113">
        <f>'Бюджетная роспись'!J300/1000</f>
        <v>0</v>
      </c>
      <c r="H138" s="113">
        <f>'Бюджетная роспись'!M300/1000</f>
        <v>0</v>
      </c>
      <c r="I138" s="113">
        <f>'Бюджетная роспись'!N300/1000</f>
        <v>0</v>
      </c>
      <c r="J138" s="105">
        <f t="shared" si="28"/>
        <v>0</v>
      </c>
    </row>
    <row r="139" spans="1:10" ht="63.75" outlineLevel="1">
      <c r="A139" s="223" t="s">
        <v>804</v>
      </c>
      <c r="B139" s="75" t="s">
        <v>26</v>
      </c>
      <c r="C139" s="75" t="s">
        <v>727</v>
      </c>
      <c r="D139" s="75" t="s">
        <v>724</v>
      </c>
      <c r="E139" s="120" t="s">
        <v>803</v>
      </c>
      <c r="F139" s="75"/>
      <c r="G139" s="113">
        <f>G140</f>
        <v>0</v>
      </c>
      <c r="H139" s="113">
        <f>H140</f>
        <v>0</v>
      </c>
      <c r="I139" s="113">
        <f>I140</f>
        <v>0</v>
      </c>
      <c r="J139" s="105">
        <f t="shared" si="28"/>
        <v>0</v>
      </c>
    </row>
    <row r="140" spans="1:10" ht="89.25" outlineLevel="1">
      <c r="A140" s="223" t="s">
        <v>851</v>
      </c>
      <c r="B140" s="75" t="s">
        <v>26</v>
      </c>
      <c r="C140" s="75" t="s">
        <v>727</v>
      </c>
      <c r="D140" s="75" t="s">
        <v>724</v>
      </c>
      <c r="E140" s="120" t="s">
        <v>803</v>
      </c>
      <c r="F140" s="75" t="s">
        <v>55</v>
      </c>
      <c r="G140" s="113">
        <f>'Бюджетная роспись'!J304/1000</f>
        <v>0</v>
      </c>
      <c r="H140" s="113">
        <f>'Бюджетная роспись'!M304/1000</f>
        <v>0</v>
      </c>
      <c r="I140" s="113">
        <f>'Бюджетная роспись'!N304/1000</f>
        <v>0</v>
      </c>
      <c r="J140" s="105">
        <f t="shared" ref="J140:J205" si="55">G140+H140+I140</f>
        <v>0</v>
      </c>
    </row>
    <row r="141" spans="1:10">
      <c r="A141" s="218" t="s">
        <v>404</v>
      </c>
      <c r="B141" s="108" t="s">
        <v>26</v>
      </c>
      <c r="C141" s="108" t="s">
        <v>727</v>
      </c>
      <c r="D141" s="108" t="s">
        <v>725</v>
      </c>
      <c r="E141" s="109" t="s">
        <v>740</v>
      </c>
      <c r="F141" s="108"/>
      <c r="G141" s="110">
        <f>G142</f>
        <v>1418.6447499999999</v>
      </c>
      <c r="H141" s="110">
        <f t="shared" ref="H141:I142" si="56">H142</f>
        <v>1618.0257499999998</v>
      </c>
      <c r="I141" s="110">
        <f t="shared" si="56"/>
        <v>3888.4257499999999</v>
      </c>
      <c r="J141" s="105">
        <f t="shared" si="55"/>
        <v>6925.0962499999996</v>
      </c>
    </row>
    <row r="142" spans="1:10" ht="51" outlineLevel="1">
      <c r="A142" s="219" t="s">
        <v>438</v>
      </c>
      <c r="B142" s="111" t="s">
        <v>26</v>
      </c>
      <c r="C142" s="111" t="s">
        <v>727</v>
      </c>
      <c r="D142" s="111" t="s">
        <v>725</v>
      </c>
      <c r="E142" s="112" t="s">
        <v>582</v>
      </c>
      <c r="F142" s="111"/>
      <c r="G142" s="113">
        <f>G143</f>
        <v>1418.6447499999999</v>
      </c>
      <c r="H142" s="113">
        <f t="shared" si="56"/>
        <v>1618.0257499999998</v>
      </c>
      <c r="I142" s="113">
        <f t="shared" si="56"/>
        <v>3888.4257499999999</v>
      </c>
      <c r="J142" s="105">
        <f t="shared" si="55"/>
        <v>6925.0962499999996</v>
      </c>
    </row>
    <row r="143" spans="1:10" ht="38.25" outlineLevel="1">
      <c r="A143" s="220" t="s">
        <v>396</v>
      </c>
      <c r="B143" s="114" t="s">
        <v>26</v>
      </c>
      <c r="C143" s="114" t="s">
        <v>727</v>
      </c>
      <c r="D143" s="114" t="s">
        <v>725</v>
      </c>
      <c r="E143" s="115" t="s">
        <v>767</v>
      </c>
      <c r="F143" s="114"/>
      <c r="G143" s="113">
        <f>G144+G180</f>
        <v>1418.6447499999999</v>
      </c>
      <c r="H143" s="113">
        <f t="shared" ref="H143:I143" si="57">H144+H180</f>
        <v>1618.0257499999998</v>
      </c>
      <c r="I143" s="113">
        <f t="shared" si="57"/>
        <v>3888.4257499999999</v>
      </c>
      <c r="J143" s="105">
        <f t="shared" si="55"/>
        <v>6925.0962499999996</v>
      </c>
    </row>
    <row r="144" spans="1:10" ht="25.5" outlineLevel="1">
      <c r="A144" s="221" t="s">
        <v>405</v>
      </c>
      <c r="B144" s="117" t="s">
        <v>26</v>
      </c>
      <c r="C144" s="117" t="s">
        <v>727</v>
      </c>
      <c r="D144" s="117" t="s">
        <v>725</v>
      </c>
      <c r="E144" s="118" t="s">
        <v>776</v>
      </c>
      <c r="F144" s="117"/>
      <c r="G144" s="113">
        <f>G145+G147+G149+G151+G153+G155+G158+G161+G163+G166+G168+G170+G173+G176+G178</f>
        <v>1418.6447499999999</v>
      </c>
      <c r="H144" s="113">
        <f t="shared" ref="H144:I144" si="58">H149+H151+H155+H158+H161+H163+H166+H168+H170+H173+H176+H178+H145+H147</f>
        <v>1618.0257499999998</v>
      </c>
      <c r="I144" s="113">
        <f t="shared" si="58"/>
        <v>1488.4257499999999</v>
      </c>
      <c r="J144" s="105">
        <f t="shared" si="55"/>
        <v>4525.0962499999996</v>
      </c>
    </row>
    <row r="145" spans="1:10" ht="25.5" outlineLevel="1">
      <c r="A145" s="221" t="s">
        <v>904</v>
      </c>
      <c r="B145" s="117" t="s">
        <v>26</v>
      </c>
      <c r="C145" s="117" t="s">
        <v>727</v>
      </c>
      <c r="D145" s="117" t="s">
        <v>725</v>
      </c>
      <c r="E145" s="118" t="s">
        <v>903</v>
      </c>
      <c r="F145" s="117"/>
      <c r="G145" s="113">
        <f>G146</f>
        <v>0</v>
      </c>
      <c r="H145" s="113">
        <f t="shared" ref="H145:I145" si="59">H146</f>
        <v>0</v>
      </c>
      <c r="I145" s="113">
        <f t="shared" si="59"/>
        <v>0</v>
      </c>
      <c r="J145" s="105">
        <f t="shared" si="55"/>
        <v>0</v>
      </c>
    </row>
    <row r="146" spans="1:10" ht="51" outlineLevel="1">
      <c r="A146" s="221" t="s">
        <v>905</v>
      </c>
      <c r="B146" s="117" t="s">
        <v>26</v>
      </c>
      <c r="C146" s="117" t="s">
        <v>727</v>
      </c>
      <c r="D146" s="117" t="s">
        <v>725</v>
      </c>
      <c r="E146" s="118" t="s">
        <v>903</v>
      </c>
      <c r="F146" s="117" t="s">
        <v>55</v>
      </c>
      <c r="G146" s="113">
        <f>'Бюджетная роспись'!J310/1000</f>
        <v>0</v>
      </c>
      <c r="H146" s="113">
        <f>'Бюджетная роспись'!M310/1000</f>
        <v>0</v>
      </c>
      <c r="I146" s="113">
        <f>'Бюджетная роспись'!N310/1000</f>
        <v>0</v>
      </c>
      <c r="J146" s="105">
        <f t="shared" si="55"/>
        <v>0</v>
      </c>
    </row>
    <row r="147" spans="1:10" ht="38.25" outlineLevel="1">
      <c r="A147" s="221" t="s">
        <v>907</v>
      </c>
      <c r="B147" s="117" t="s">
        <v>26</v>
      </c>
      <c r="C147" s="117" t="s">
        <v>727</v>
      </c>
      <c r="D147" s="117" t="s">
        <v>725</v>
      </c>
      <c r="E147" s="118" t="s">
        <v>906</v>
      </c>
      <c r="F147" s="117"/>
      <c r="G147" s="113">
        <f>G148</f>
        <v>0</v>
      </c>
      <c r="H147" s="113">
        <f t="shared" ref="H147:I147" si="60">H148</f>
        <v>0</v>
      </c>
      <c r="I147" s="113">
        <f t="shared" si="60"/>
        <v>0</v>
      </c>
      <c r="J147" s="105">
        <f t="shared" si="55"/>
        <v>0</v>
      </c>
    </row>
    <row r="148" spans="1:10" ht="63.75" outlineLevel="1">
      <c r="A148" s="221" t="s">
        <v>908</v>
      </c>
      <c r="B148" s="117" t="s">
        <v>26</v>
      </c>
      <c r="C148" s="117" t="s">
        <v>727</v>
      </c>
      <c r="D148" s="117" t="s">
        <v>725</v>
      </c>
      <c r="E148" s="118" t="s">
        <v>906</v>
      </c>
      <c r="F148" s="117" t="s">
        <v>55</v>
      </c>
      <c r="G148" s="113">
        <f>'Бюджетная роспись'!J315/1000</f>
        <v>0</v>
      </c>
      <c r="H148" s="113">
        <f>'Бюджетная роспись'!M315/1000</f>
        <v>0</v>
      </c>
      <c r="I148" s="113">
        <f>'Бюджетная роспись'!N315/1000</f>
        <v>0</v>
      </c>
      <c r="J148" s="105">
        <f t="shared" si="55"/>
        <v>0</v>
      </c>
    </row>
    <row r="149" spans="1:10" ht="51" outlineLevel="1">
      <c r="A149" s="222" t="s">
        <v>400</v>
      </c>
      <c r="B149" s="119" t="s">
        <v>26</v>
      </c>
      <c r="C149" s="119" t="s">
        <v>727</v>
      </c>
      <c r="D149" s="119" t="s">
        <v>725</v>
      </c>
      <c r="E149" s="121" t="s">
        <v>777</v>
      </c>
      <c r="F149" s="119"/>
      <c r="G149" s="113">
        <f>G150</f>
        <v>0</v>
      </c>
      <c r="H149" s="113">
        <f t="shared" ref="H149:I149" si="61">H150</f>
        <v>0</v>
      </c>
      <c r="I149" s="113">
        <f t="shared" si="61"/>
        <v>0</v>
      </c>
      <c r="J149" s="105">
        <f t="shared" si="55"/>
        <v>0</v>
      </c>
    </row>
    <row r="150" spans="1:10" ht="76.5" outlineLevel="1">
      <c r="A150" s="223" t="s">
        <v>850</v>
      </c>
      <c r="B150" s="75" t="s">
        <v>26</v>
      </c>
      <c r="C150" s="75" t="s">
        <v>727</v>
      </c>
      <c r="D150" s="75" t="s">
        <v>725</v>
      </c>
      <c r="E150" s="120" t="s">
        <v>777</v>
      </c>
      <c r="F150" s="75" t="s">
        <v>55</v>
      </c>
      <c r="G150" s="113">
        <f>'Бюджетная роспись'!J321/1000</f>
        <v>0</v>
      </c>
      <c r="H150" s="113">
        <f>'Бюджетная роспись'!M321/1000</f>
        <v>0</v>
      </c>
      <c r="I150" s="113">
        <f>'Бюджетная роспись'!N321/1000</f>
        <v>0</v>
      </c>
      <c r="J150" s="105">
        <f t="shared" si="55"/>
        <v>0</v>
      </c>
    </row>
    <row r="151" spans="1:10" ht="25.5" outlineLevel="1">
      <c r="A151" s="222" t="s">
        <v>450</v>
      </c>
      <c r="B151" s="119" t="s">
        <v>26</v>
      </c>
      <c r="C151" s="119" t="s">
        <v>727</v>
      </c>
      <c r="D151" s="119" t="s">
        <v>725</v>
      </c>
      <c r="E151" s="121" t="s">
        <v>778</v>
      </c>
      <c r="F151" s="119"/>
      <c r="G151" s="113">
        <f>G152</f>
        <v>599.32100000000003</v>
      </c>
      <c r="H151" s="113">
        <f t="shared" ref="H151:I151" si="62">H152</f>
        <v>497.52</v>
      </c>
      <c r="I151" s="113">
        <f t="shared" si="62"/>
        <v>497.52</v>
      </c>
      <c r="J151" s="105">
        <f t="shared" si="55"/>
        <v>1594.3609999999999</v>
      </c>
    </row>
    <row r="152" spans="1:10" ht="63.75" outlineLevel="1">
      <c r="A152" s="223" t="s">
        <v>849</v>
      </c>
      <c r="B152" s="75" t="s">
        <v>26</v>
      </c>
      <c r="C152" s="75" t="s">
        <v>727</v>
      </c>
      <c r="D152" s="75" t="s">
        <v>725</v>
      </c>
      <c r="E152" s="120" t="s">
        <v>778</v>
      </c>
      <c r="F152" s="75" t="s">
        <v>55</v>
      </c>
      <c r="G152" s="113">
        <f>'Бюджетная роспись'!J326/1000</f>
        <v>599.32100000000003</v>
      </c>
      <c r="H152" s="113">
        <f>'Бюджетная роспись'!M326/1000</f>
        <v>497.52</v>
      </c>
      <c r="I152" s="113">
        <f>'Бюджетная роспись'!N326/1000</f>
        <v>497.52</v>
      </c>
      <c r="J152" s="105">
        <f t="shared" si="55"/>
        <v>1594.3609999999999</v>
      </c>
    </row>
    <row r="153" spans="1:10" ht="38.25" outlineLevel="1">
      <c r="A153" s="223" t="s">
        <v>918</v>
      </c>
      <c r="B153" s="119" t="s">
        <v>26</v>
      </c>
      <c r="C153" s="119" t="s">
        <v>727</v>
      </c>
      <c r="D153" s="119" t="s">
        <v>725</v>
      </c>
      <c r="E153" s="121" t="s">
        <v>917</v>
      </c>
      <c r="F153" s="119"/>
      <c r="G153" s="113">
        <f>G154</f>
        <v>0</v>
      </c>
      <c r="H153" s="113">
        <f t="shared" ref="H153:I153" si="63">H154</f>
        <v>0</v>
      </c>
      <c r="I153" s="113">
        <f t="shared" si="63"/>
        <v>0</v>
      </c>
      <c r="J153" s="105">
        <f t="shared" si="55"/>
        <v>0</v>
      </c>
    </row>
    <row r="154" spans="1:10" ht="63.75" outlineLevel="1">
      <c r="A154" s="223" t="s">
        <v>919</v>
      </c>
      <c r="B154" s="75" t="s">
        <v>26</v>
      </c>
      <c r="C154" s="75" t="s">
        <v>727</v>
      </c>
      <c r="D154" s="75" t="s">
        <v>725</v>
      </c>
      <c r="E154" s="120" t="s">
        <v>917</v>
      </c>
      <c r="F154" s="75" t="s">
        <v>55</v>
      </c>
      <c r="G154" s="113">
        <f>'Бюджетная роспись'!J332/1000</f>
        <v>0</v>
      </c>
      <c r="H154" s="113">
        <f>'Бюджетная роспись'!M332/1000</f>
        <v>0</v>
      </c>
      <c r="I154" s="113">
        <f>'Бюджетная роспись'!N332/1000</f>
        <v>0</v>
      </c>
      <c r="J154" s="105">
        <f t="shared" si="55"/>
        <v>0</v>
      </c>
    </row>
    <row r="155" spans="1:10" outlineLevel="1">
      <c r="A155" s="222" t="s">
        <v>406</v>
      </c>
      <c r="B155" s="119" t="s">
        <v>26</v>
      </c>
      <c r="C155" s="119" t="s">
        <v>727</v>
      </c>
      <c r="D155" s="119" t="s">
        <v>725</v>
      </c>
      <c r="E155" s="121" t="s">
        <v>779</v>
      </c>
      <c r="F155" s="119"/>
      <c r="G155" s="113">
        <f>G156+G157</f>
        <v>0</v>
      </c>
      <c r="H155" s="113">
        <f t="shared" ref="H155:I155" si="64">H156+H157</f>
        <v>0</v>
      </c>
      <c r="I155" s="113">
        <f t="shared" si="64"/>
        <v>0</v>
      </c>
      <c r="J155" s="105">
        <f t="shared" si="55"/>
        <v>0</v>
      </c>
    </row>
    <row r="156" spans="1:10" ht="38.25" outlineLevel="1">
      <c r="A156" s="223" t="s">
        <v>836</v>
      </c>
      <c r="B156" s="75" t="s">
        <v>26</v>
      </c>
      <c r="C156" s="75" t="s">
        <v>727</v>
      </c>
      <c r="D156" s="75" t="s">
        <v>725</v>
      </c>
      <c r="E156" s="120" t="s">
        <v>779</v>
      </c>
      <c r="F156" s="75" t="s">
        <v>55</v>
      </c>
      <c r="G156" s="113">
        <f>'Бюджетная роспись'!J338/1000</f>
        <v>0</v>
      </c>
      <c r="H156" s="113">
        <f>'Бюджетная роспись'!M338/1000</f>
        <v>0</v>
      </c>
      <c r="I156" s="113">
        <f>'Бюджетная роспись'!N338/1000</f>
        <v>0</v>
      </c>
      <c r="J156" s="105">
        <f t="shared" si="55"/>
        <v>0</v>
      </c>
    </row>
    <row r="157" spans="1:10" ht="25.5" outlineLevel="1">
      <c r="A157" s="223" t="s">
        <v>848</v>
      </c>
      <c r="B157" s="75" t="s">
        <v>26</v>
      </c>
      <c r="C157" s="75" t="s">
        <v>727</v>
      </c>
      <c r="D157" s="75" t="s">
        <v>725</v>
      </c>
      <c r="E157" s="120" t="s">
        <v>779</v>
      </c>
      <c r="F157" s="75" t="s">
        <v>152</v>
      </c>
      <c r="G157" s="113">
        <f>'Бюджетная роспись'!J345/1000</f>
        <v>0</v>
      </c>
      <c r="H157" s="113">
        <f>'Бюджетная роспись'!M345/1000</f>
        <v>0</v>
      </c>
      <c r="I157" s="113">
        <f>'Бюджетная роспись'!N345/1000</f>
        <v>0</v>
      </c>
      <c r="J157" s="105">
        <f t="shared" si="55"/>
        <v>0</v>
      </c>
    </row>
    <row r="158" spans="1:10" outlineLevel="1">
      <c r="A158" s="222" t="s">
        <v>407</v>
      </c>
      <c r="B158" s="119" t="s">
        <v>26</v>
      </c>
      <c r="C158" s="119" t="s">
        <v>727</v>
      </c>
      <c r="D158" s="119" t="s">
        <v>725</v>
      </c>
      <c r="E158" s="121" t="s">
        <v>780</v>
      </c>
      <c r="F158" s="119"/>
      <c r="G158" s="113">
        <f>G159+G160</f>
        <v>0</v>
      </c>
      <c r="H158" s="113">
        <f t="shared" ref="H158:I158" si="65">H159+H160</f>
        <v>0</v>
      </c>
      <c r="I158" s="113">
        <f t="shared" si="65"/>
        <v>0</v>
      </c>
      <c r="J158" s="105">
        <f t="shared" si="55"/>
        <v>0</v>
      </c>
    </row>
    <row r="159" spans="1:10" ht="38.25" outlineLevel="1">
      <c r="A159" s="223" t="s">
        <v>847</v>
      </c>
      <c r="B159" s="75" t="s">
        <v>26</v>
      </c>
      <c r="C159" s="75" t="s">
        <v>727</v>
      </c>
      <c r="D159" s="75" t="s">
        <v>725</v>
      </c>
      <c r="E159" s="120" t="s">
        <v>780</v>
      </c>
      <c r="F159" s="75" t="s">
        <v>55</v>
      </c>
      <c r="G159" s="113">
        <f>'Бюджетная роспись'!J350/1000</f>
        <v>0</v>
      </c>
      <c r="H159" s="113">
        <f>'Бюджетная роспись'!M350/1000</f>
        <v>0</v>
      </c>
      <c r="I159" s="113">
        <f>'Бюджетная роспись'!N350/1000</f>
        <v>0</v>
      </c>
      <c r="J159" s="105">
        <f t="shared" si="55"/>
        <v>0</v>
      </c>
    </row>
    <row r="160" spans="1:10" ht="51" outlineLevel="1">
      <c r="A160" s="223" t="s">
        <v>944</v>
      </c>
      <c r="B160" s="266" t="s">
        <v>26</v>
      </c>
      <c r="C160" s="266" t="s">
        <v>727</v>
      </c>
      <c r="D160" s="266" t="s">
        <v>725</v>
      </c>
      <c r="E160" s="267" t="s">
        <v>780</v>
      </c>
      <c r="F160" s="266" t="s">
        <v>217</v>
      </c>
      <c r="G160" s="113">
        <f>'Бюджетная роспись'!J357/1000</f>
        <v>0</v>
      </c>
      <c r="H160" s="113">
        <f>'Бюджетная роспись'!M357/1000</f>
        <v>0</v>
      </c>
      <c r="I160" s="113">
        <f>'Бюджетная роспись'!N357/1000</f>
        <v>0</v>
      </c>
      <c r="J160" s="105"/>
    </row>
    <row r="161" spans="1:10" ht="25.5" outlineLevel="1">
      <c r="A161" s="222" t="s">
        <v>845</v>
      </c>
      <c r="B161" s="119" t="s">
        <v>26</v>
      </c>
      <c r="C161" s="119" t="s">
        <v>727</v>
      </c>
      <c r="D161" s="119" t="s">
        <v>725</v>
      </c>
      <c r="E161" s="121" t="s">
        <v>781</v>
      </c>
      <c r="F161" s="119"/>
      <c r="G161" s="113">
        <f>G162</f>
        <v>65.405749999999998</v>
      </c>
      <c r="H161" s="113">
        <f t="shared" ref="H161:I161" si="66">H162</f>
        <v>65.5</v>
      </c>
      <c r="I161" s="113">
        <f t="shared" si="66"/>
        <v>6.5</v>
      </c>
      <c r="J161" s="105">
        <f t="shared" si="55"/>
        <v>137.40575000000001</v>
      </c>
    </row>
    <row r="162" spans="1:10" ht="51" outlineLevel="1">
      <c r="A162" s="223" t="s">
        <v>846</v>
      </c>
      <c r="B162" s="75" t="s">
        <v>26</v>
      </c>
      <c r="C162" s="75" t="s">
        <v>727</v>
      </c>
      <c r="D162" s="75" t="s">
        <v>725</v>
      </c>
      <c r="E162" s="120" t="s">
        <v>781</v>
      </c>
      <c r="F162" s="75" t="s">
        <v>55</v>
      </c>
      <c r="G162" s="113">
        <f>'Бюджетная роспись'!J361/1000</f>
        <v>65.405749999999998</v>
      </c>
      <c r="H162" s="113">
        <f>'Бюджетная роспись'!M361/1000</f>
        <v>65.5</v>
      </c>
      <c r="I162" s="113">
        <f>'Бюджетная роспись'!N361/1000</f>
        <v>6.5</v>
      </c>
      <c r="J162" s="105">
        <f t="shared" si="55"/>
        <v>137.40575000000001</v>
      </c>
    </row>
    <row r="163" spans="1:10" ht="38.25" outlineLevel="1">
      <c r="A163" s="222" t="s">
        <v>408</v>
      </c>
      <c r="B163" s="119" t="s">
        <v>26</v>
      </c>
      <c r="C163" s="119" t="s">
        <v>727</v>
      </c>
      <c r="D163" s="119" t="s">
        <v>725</v>
      </c>
      <c r="E163" s="121" t="s">
        <v>782</v>
      </c>
      <c r="F163" s="119"/>
      <c r="G163" s="113">
        <f>G164+G165</f>
        <v>0</v>
      </c>
      <c r="H163" s="113">
        <f t="shared" ref="H163:I163" si="67">H164+H165</f>
        <v>0</v>
      </c>
      <c r="I163" s="113">
        <f t="shared" si="67"/>
        <v>0</v>
      </c>
      <c r="J163" s="105">
        <f t="shared" si="55"/>
        <v>0</v>
      </c>
    </row>
    <row r="164" spans="1:10" ht="63.75" outlineLevel="1">
      <c r="A164" s="223" t="s">
        <v>844</v>
      </c>
      <c r="B164" s="75" t="s">
        <v>26</v>
      </c>
      <c r="C164" s="75" t="s">
        <v>727</v>
      </c>
      <c r="D164" s="75" t="s">
        <v>725</v>
      </c>
      <c r="E164" s="120" t="s">
        <v>782</v>
      </c>
      <c r="F164" s="75" t="s">
        <v>55</v>
      </c>
      <c r="G164" s="113">
        <f>'Бюджетная роспись'!J370/1000</f>
        <v>0</v>
      </c>
      <c r="H164" s="113">
        <f>'Бюджетная роспись'!M370/1000</f>
        <v>0</v>
      </c>
      <c r="I164" s="113">
        <f>'Бюджетная роспись'!N370/1000</f>
        <v>0</v>
      </c>
      <c r="J164" s="105">
        <f t="shared" si="55"/>
        <v>0</v>
      </c>
    </row>
    <row r="165" spans="1:10" ht="63.75" outlineLevel="1">
      <c r="A165" s="223" t="s">
        <v>945</v>
      </c>
      <c r="B165" s="266" t="s">
        <v>26</v>
      </c>
      <c r="C165" s="266" t="s">
        <v>727</v>
      </c>
      <c r="D165" s="266" t="s">
        <v>725</v>
      </c>
      <c r="E165" s="267" t="s">
        <v>782</v>
      </c>
      <c r="F165" s="266" t="s">
        <v>217</v>
      </c>
      <c r="G165" s="113">
        <f>'Бюджетная роспись'!J378/1000</f>
        <v>0</v>
      </c>
      <c r="H165" s="113">
        <f>'Бюджетная роспись'!M378/1000</f>
        <v>0</v>
      </c>
      <c r="I165" s="113">
        <f>'Бюджетная роспись'!N378/1000</f>
        <v>0</v>
      </c>
      <c r="J165" s="105"/>
    </row>
    <row r="166" spans="1:10" ht="38.25" outlineLevel="1">
      <c r="A166" s="222" t="s">
        <v>409</v>
      </c>
      <c r="B166" s="119" t="s">
        <v>26</v>
      </c>
      <c r="C166" s="119" t="s">
        <v>727</v>
      </c>
      <c r="D166" s="119" t="s">
        <v>725</v>
      </c>
      <c r="E166" s="121" t="s">
        <v>783</v>
      </c>
      <c r="F166" s="119"/>
      <c r="G166" s="113">
        <f>G167</f>
        <v>0</v>
      </c>
      <c r="H166" s="113">
        <f t="shared" ref="H166:I166" si="68">H167</f>
        <v>0</v>
      </c>
      <c r="I166" s="113">
        <f t="shared" si="68"/>
        <v>0</v>
      </c>
      <c r="J166" s="105">
        <f t="shared" si="55"/>
        <v>0</v>
      </c>
    </row>
    <row r="167" spans="1:10" ht="76.5" outlineLevel="1">
      <c r="A167" s="223" t="s">
        <v>843</v>
      </c>
      <c r="B167" s="75" t="s">
        <v>26</v>
      </c>
      <c r="C167" s="75" t="s">
        <v>727</v>
      </c>
      <c r="D167" s="75" t="s">
        <v>725</v>
      </c>
      <c r="E167" s="120" t="s">
        <v>783</v>
      </c>
      <c r="F167" s="75" t="s">
        <v>55</v>
      </c>
      <c r="G167" s="113">
        <f>'Бюджетная роспись'!J382/1000</f>
        <v>0</v>
      </c>
      <c r="H167" s="113">
        <f>'Бюджетная роспись'!M382/1000</f>
        <v>0</v>
      </c>
      <c r="I167" s="113">
        <f>'Бюджетная роспись'!N382/1000</f>
        <v>0</v>
      </c>
      <c r="J167" s="105">
        <f t="shared" si="55"/>
        <v>0</v>
      </c>
    </row>
    <row r="168" spans="1:10" ht="25.5" outlineLevel="1">
      <c r="A168" s="222" t="s">
        <v>410</v>
      </c>
      <c r="B168" s="119" t="s">
        <v>26</v>
      </c>
      <c r="C168" s="119" t="s">
        <v>727</v>
      </c>
      <c r="D168" s="119" t="s">
        <v>725</v>
      </c>
      <c r="E168" s="121" t="s">
        <v>784</v>
      </c>
      <c r="F168" s="119"/>
      <c r="G168" s="113">
        <f>G169</f>
        <v>0</v>
      </c>
      <c r="H168" s="113">
        <f t="shared" ref="H168:I168" si="69">H169</f>
        <v>0</v>
      </c>
      <c r="I168" s="113">
        <f t="shared" si="69"/>
        <v>0</v>
      </c>
      <c r="J168" s="105">
        <f t="shared" si="55"/>
        <v>0</v>
      </c>
    </row>
    <row r="169" spans="1:10" ht="51" outlineLevel="1">
      <c r="A169" s="223" t="s">
        <v>842</v>
      </c>
      <c r="B169" s="75" t="s">
        <v>26</v>
      </c>
      <c r="C169" s="75" t="s">
        <v>727</v>
      </c>
      <c r="D169" s="75" t="s">
        <v>725</v>
      </c>
      <c r="E169" s="120" t="s">
        <v>784</v>
      </c>
      <c r="F169" s="75" t="s">
        <v>55</v>
      </c>
      <c r="G169" s="113">
        <f>'Бюджетная роспись'!J389/1000</f>
        <v>0</v>
      </c>
      <c r="H169" s="113">
        <f>'Бюджетная роспись'!M389/1000</f>
        <v>0</v>
      </c>
      <c r="I169" s="113">
        <f>'Бюджетная роспись'!N389/1000</f>
        <v>0</v>
      </c>
      <c r="J169" s="105">
        <f t="shared" si="55"/>
        <v>0</v>
      </c>
    </row>
    <row r="170" spans="1:10" ht="25.5" outlineLevel="1">
      <c r="A170" s="222" t="s">
        <v>411</v>
      </c>
      <c r="B170" s="119" t="s">
        <v>26</v>
      </c>
      <c r="C170" s="119" t="s">
        <v>727</v>
      </c>
      <c r="D170" s="119" t="s">
        <v>725</v>
      </c>
      <c r="E170" s="121" t="s">
        <v>785</v>
      </c>
      <c r="F170" s="119"/>
      <c r="G170" s="113">
        <f>G171+G172</f>
        <v>535.91800000000001</v>
      </c>
      <c r="H170" s="113">
        <f t="shared" ref="H170:I170" si="70">H171+H172</f>
        <v>889.6</v>
      </c>
      <c r="I170" s="113">
        <f t="shared" si="70"/>
        <v>819</v>
      </c>
      <c r="J170" s="105">
        <f t="shared" si="55"/>
        <v>2244.518</v>
      </c>
    </row>
    <row r="171" spans="1:10" ht="51" outlineLevel="1">
      <c r="A171" s="223" t="s">
        <v>840</v>
      </c>
      <c r="B171" s="75" t="s">
        <v>26</v>
      </c>
      <c r="C171" s="75" t="s">
        <v>727</v>
      </c>
      <c r="D171" s="75" t="s">
        <v>725</v>
      </c>
      <c r="E171" s="120" t="s">
        <v>785</v>
      </c>
      <c r="F171" s="75" t="s">
        <v>55</v>
      </c>
      <c r="G171" s="113">
        <f>'Бюджетная роспись'!J394/1000</f>
        <v>535.91800000000001</v>
      </c>
      <c r="H171" s="113">
        <f>'Бюджетная роспись'!M394/1000</f>
        <v>889.6</v>
      </c>
      <c r="I171" s="113">
        <f>'Бюджетная роспись'!N394/1000</f>
        <v>819</v>
      </c>
      <c r="J171" s="105">
        <f t="shared" si="55"/>
        <v>2244.518</v>
      </c>
    </row>
    <row r="172" spans="1:10" ht="38.25" outlineLevel="1">
      <c r="A172" s="223" t="s">
        <v>841</v>
      </c>
      <c r="B172" s="75" t="s">
        <v>26</v>
      </c>
      <c r="C172" s="75" t="s">
        <v>727</v>
      </c>
      <c r="D172" s="75" t="s">
        <v>725</v>
      </c>
      <c r="E172" s="120" t="s">
        <v>785</v>
      </c>
      <c r="F172" s="75" t="s">
        <v>152</v>
      </c>
      <c r="G172" s="113">
        <f>'Бюджетная роспись'!J419/1000</f>
        <v>0</v>
      </c>
      <c r="H172" s="113">
        <f>'Бюджетная роспись'!M419/1000</f>
        <v>0</v>
      </c>
      <c r="I172" s="113">
        <f>'Бюджетная роспись'!N419/1000</f>
        <v>0</v>
      </c>
      <c r="J172" s="105">
        <f t="shared" si="55"/>
        <v>0</v>
      </c>
    </row>
    <row r="173" spans="1:10" ht="38.25" outlineLevel="1">
      <c r="A173" s="222" t="s">
        <v>412</v>
      </c>
      <c r="B173" s="119" t="s">
        <v>26</v>
      </c>
      <c r="C173" s="119" t="s">
        <v>727</v>
      </c>
      <c r="D173" s="119" t="s">
        <v>725</v>
      </c>
      <c r="E173" s="121" t="s">
        <v>786</v>
      </c>
      <c r="F173" s="119"/>
      <c r="G173" s="113">
        <f>G174+G175</f>
        <v>0</v>
      </c>
      <c r="H173" s="113">
        <f t="shared" ref="H173:I173" si="71">H174+H175</f>
        <v>0</v>
      </c>
      <c r="I173" s="113">
        <f t="shared" si="71"/>
        <v>0</v>
      </c>
      <c r="J173" s="105">
        <f t="shared" si="55"/>
        <v>0</v>
      </c>
    </row>
    <row r="174" spans="1:10" ht="63.75" outlineLevel="1">
      <c r="A174" s="223" t="s">
        <v>838</v>
      </c>
      <c r="B174" s="75" t="s">
        <v>26</v>
      </c>
      <c r="C174" s="75" t="s">
        <v>727</v>
      </c>
      <c r="D174" s="75" t="s">
        <v>725</v>
      </c>
      <c r="E174" s="120" t="s">
        <v>786</v>
      </c>
      <c r="F174" s="75" t="s">
        <v>55</v>
      </c>
      <c r="G174" s="113">
        <f>'Бюджетная роспись'!J423/1000</f>
        <v>0</v>
      </c>
      <c r="H174" s="113">
        <f>'Бюджетная роспись'!M423/1000</f>
        <v>0</v>
      </c>
      <c r="I174" s="113">
        <f>'Бюджетная роспись'!N423/1000</f>
        <v>0</v>
      </c>
      <c r="J174" s="105">
        <f t="shared" si="55"/>
        <v>0</v>
      </c>
    </row>
    <row r="175" spans="1:10" ht="51" outlineLevel="1">
      <c r="A175" s="223" t="s">
        <v>839</v>
      </c>
      <c r="B175" s="75" t="s">
        <v>26</v>
      </c>
      <c r="C175" s="75" t="s">
        <v>727</v>
      </c>
      <c r="D175" s="75" t="s">
        <v>725</v>
      </c>
      <c r="E175" s="120" t="s">
        <v>786</v>
      </c>
      <c r="F175" s="75" t="s">
        <v>147</v>
      </c>
      <c r="G175" s="113">
        <f>'Бюджетная роспись'!J427/1000</f>
        <v>0</v>
      </c>
      <c r="H175" s="113">
        <f>'Бюджетная роспись'!M427/1000</f>
        <v>0</v>
      </c>
      <c r="I175" s="113">
        <f>'Бюджетная роспись'!N427/1000</f>
        <v>0</v>
      </c>
      <c r="J175" s="105">
        <f t="shared" si="55"/>
        <v>0</v>
      </c>
    </row>
    <row r="176" spans="1:10" ht="38.25" outlineLevel="1">
      <c r="A176" s="222" t="s">
        <v>413</v>
      </c>
      <c r="B176" s="119" t="s">
        <v>26</v>
      </c>
      <c r="C176" s="119" t="s">
        <v>727</v>
      </c>
      <c r="D176" s="119" t="s">
        <v>725</v>
      </c>
      <c r="E176" s="121" t="s">
        <v>787</v>
      </c>
      <c r="F176" s="119"/>
      <c r="G176" s="113">
        <f>G177</f>
        <v>0</v>
      </c>
      <c r="H176" s="113">
        <f t="shared" ref="H176:I176" si="72">H177</f>
        <v>0</v>
      </c>
      <c r="I176" s="113">
        <f t="shared" si="72"/>
        <v>0</v>
      </c>
      <c r="J176" s="105">
        <f t="shared" si="55"/>
        <v>0</v>
      </c>
    </row>
    <row r="177" spans="1:10" ht="63.75" outlineLevel="1">
      <c r="A177" s="223" t="s">
        <v>837</v>
      </c>
      <c r="B177" s="75" t="s">
        <v>26</v>
      </c>
      <c r="C177" s="75" t="s">
        <v>727</v>
      </c>
      <c r="D177" s="75" t="s">
        <v>725</v>
      </c>
      <c r="E177" s="120" t="s">
        <v>787</v>
      </c>
      <c r="F177" s="75" t="s">
        <v>55</v>
      </c>
      <c r="G177" s="113">
        <f>'Бюджетная роспись'!J431/1000</f>
        <v>0</v>
      </c>
      <c r="H177" s="113">
        <f>'Бюджетная роспись'!M431/1000</f>
        <v>0</v>
      </c>
      <c r="I177" s="113">
        <f>'Бюджетная роспись'!N431/1000</f>
        <v>0</v>
      </c>
      <c r="J177" s="105">
        <f t="shared" si="55"/>
        <v>0</v>
      </c>
    </row>
    <row r="178" spans="1:10" outlineLevel="1">
      <c r="A178" s="222" t="s">
        <v>406</v>
      </c>
      <c r="B178" s="119" t="s">
        <v>26</v>
      </c>
      <c r="C178" s="119" t="s">
        <v>727</v>
      </c>
      <c r="D178" s="119" t="s">
        <v>725</v>
      </c>
      <c r="E178" s="121" t="s">
        <v>788</v>
      </c>
      <c r="F178" s="119"/>
      <c r="G178" s="113">
        <f>G179</f>
        <v>218</v>
      </c>
      <c r="H178" s="113">
        <f t="shared" ref="H178:I178" si="73">H179</f>
        <v>165.40575000000001</v>
      </c>
      <c r="I178" s="113">
        <f t="shared" si="73"/>
        <v>165.40575000000001</v>
      </c>
      <c r="J178" s="105">
        <f t="shared" si="55"/>
        <v>548.81150000000002</v>
      </c>
    </row>
    <row r="179" spans="1:10" ht="38.25" outlineLevel="1">
      <c r="A179" s="223" t="s">
        <v>836</v>
      </c>
      <c r="B179" s="75" t="s">
        <v>26</v>
      </c>
      <c r="C179" s="75" t="s">
        <v>727</v>
      </c>
      <c r="D179" s="75" t="s">
        <v>725</v>
      </c>
      <c r="E179" s="120" t="s">
        <v>788</v>
      </c>
      <c r="F179" s="75" t="s">
        <v>55</v>
      </c>
      <c r="G179" s="113">
        <f>'Бюджетная роспись'!J436/1000</f>
        <v>218</v>
      </c>
      <c r="H179" s="113">
        <f>'Бюджетная роспись'!M436/1000</f>
        <v>165.40575000000001</v>
      </c>
      <c r="I179" s="113">
        <f>'Бюджетная роспись'!N436/1000</f>
        <v>165.40575000000001</v>
      </c>
      <c r="J179" s="105">
        <f t="shared" si="55"/>
        <v>548.81150000000002</v>
      </c>
    </row>
    <row r="180" spans="1:10" ht="25.5" outlineLevel="1">
      <c r="A180" s="221" t="s">
        <v>449</v>
      </c>
      <c r="B180" s="117" t="s">
        <v>26</v>
      </c>
      <c r="C180" s="117" t="s">
        <v>727</v>
      </c>
      <c r="D180" s="117" t="s">
        <v>725</v>
      </c>
      <c r="E180" s="121" t="s">
        <v>914</v>
      </c>
      <c r="F180" s="117"/>
      <c r="G180" s="113">
        <f>G181</f>
        <v>0</v>
      </c>
      <c r="H180" s="113">
        <f t="shared" ref="H180:I181" si="74">H181</f>
        <v>0</v>
      </c>
      <c r="I180" s="113">
        <f t="shared" si="74"/>
        <v>2400</v>
      </c>
      <c r="J180" s="105">
        <f t="shared" si="55"/>
        <v>2400</v>
      </c>
    </row>
    <row r="181" spans="1:10" ht="25.5" outlineLevel="1">
      <c r="A181" s="222" t="s">
        <v>414</v>
      </c>
      <c r="B181" s="119" t="s">
        <v>26</v>
      </c>
      <c r="C181" s="119" t="s">
        <v>727</v>
      </c>
      <c r="D181" s="119" t="s">
        <v>725</v>
      </c>
      <c r="E181" s="121" t="s">
        <v>914</v>
      </c>
      <c r="F181" s="119"/>
      <c r="G181" s="113">
        <f>G182</f>
        <v>0</v>
      </c>
      <c r="H181" s="113">
        <f t="shared" si="74"/>
        <v>0</v>
      </c>
      <c r="I181" s="113">
        <f t="shared" si="74"/>
        <v>2400</v>
      </c>
      <c r="J181" s="105">
        <f t="shared" si="55"/>
        <v>2400</v>
      </c>
    </row>
    <row r="182" spans="1:10" ht="76.5" outlineLevel="1">
      <c r="A182" s="223" t="s">
        <v>915</v>
      </c>
      <c r="B182" s="75" t="s">
        <v>26</v>
      </c>
      <c r="C182" s="75" t="s">
        <v>727</v>
      </c>
      <c r="D182" s="75" t="s">
        <v>725</v>
      </c>
      <c r="E182" s="121" t="s">
        <v>914</v>
      </c>
      <c r="F182" s="75" t="s">
        <v>55</v>
      </c>
      <c r="G182" s="113">
        <f>'Бюджетная роспись'!J441/1000</f>
        <v>0</v>
      </c>
      <c r="H182" s="113">
        <f>'Бюджетная роспись'!M441/1000</f>
        <v>0</v>
      </c>
      <c r="I182" s="113">
        <f>'Бюджетная роспись'!N441/1000</f>
        <v>2400</v>
      </c>
      <c r="J182" s="105">
        <f t="shared" si="55"/>
        <v>2400</v>
      </c>
    </row>
    <row r="183" spans="1:10" ht="25.5">
      <c r="A183" s="218" t="s">
        <v>415</v>
      </c>
      <c r="B183" s="108" t="s">
        <v>26</v>
      </c>
      <c r="C183" s="108" t="s">
        <v>727</v>
      </c>
      <c r="D183" s="108" t="s">
        <v>727</v>
      </c>
      <c r="E183" s="109" t="s">
        <v>740</v>
      </c>
      <c r="F183" s="108"/>
      <c r="G183" s="110">
        <f>G184</f>
        <v>15212.9</v>
      </c>
      <c r="H183" s="110">
        <f t="shared" ref="H183:I184" si="75">H184</f>
        <v>0</v>
      </c>
      <c r="I183" s="110">
        <f t="shared" si="75"/>
        <v>0</v>
      </c>
      <c r="J183" s="105">
        <f t="shared" si="55"/>
        <v>15212.9</v>
      </c>
    </row>
    <row r="184" spans="1:10" ht="51" outlineLevel="1">
      <c r="A184" s="219" t="s">
        <v>438</v>
      </c>
      <c r="B184" s="111" t="s">
        <v>26</v>
      </c>
      <c r="C184" s="111" t="s">
        <v>727</v>
      </c>
      <c r="D184" s="111" t="s">
        <v>727</v>
      </c>
      <c r="E184" s="112" t="s">
        <v>582</v>
      </c>
      <c r="F184" s="111"/>
      <c r="G184" s="113">
        <f>G185</f>
        <v>15212.9</v>
      </c>
      <c r="H184" s="113">
        <f t="shared" si="75"/>
        <v>0</v>
      </c>
      <c r="I184" s="113">
        <f t="shared" si="75"/>
        <v>0</v>
      </c>
      <c r="J184" s="105">
        <f t="shared" si="55"/>
        <v>15212.9</v>
      </c>
    </row>
    <row r="185" spans="1:10" ht="38.25" outlineLevel="1">
      <c r="A185" s="220" t="s">
        <v>396</v>
      </c>
      <c r="B185" s="114" t="s">
        <v>26</v>
      </c>
      <c r="C185" s="114" t="s">
        <v>727</v>
      </c>
      <c r="D185" s="114" t="s">
        <v>727</v>
      </c>
      <c r="E185" s="115" t="s">
        <v>767</v>
      </c>
      <c r="F185" s="114"/>
      <c r="G185" s="113">
        <f>G186+G191</f>
        <v>15212.9</v>
      </c>
      <c r="H185" s="113">
        <f t="shared" ref="H185:I185" si="76">H186+H191</f>
        <v>0</v>
      </c>
      <c r="I185" s="113">
        <f t="shared" si="76"/>
        <v>0</v>
      </c>
      <c r="J185" s="105">
        <f t="shared" si="55"/>
        <v>15212.9</v>
      </c>
    </row>
    <row r="186" spans="1:10" ht="38.25" outlineLevel="1">
      <c r="A186" s="221" t="s">
        <v>397</v>
      </c>
      <c r="B186" s="117" t="s">
        <v>26</v>
      </c>
      <c r="C186" s="117" t="s">
        <v>727</v>
      </c>
      <c r="D186" s="117" t="s">
        <v>727</v>
      </c>
      <c r="E186" s="118" t="s">
        <v>768</v>
      </c>
      <c r="F186" s="117"/>
      <c r="G186" s="113">
        <f>G187+G189</f>
        <v>15212.9</v>
      </c>
      <c r="H186" s="113">
        <f t="shared" ref="H186:I186" si="77">H187+H189</f>
        <v>0</v>
      </c>
      <c r="I186" s="113">
        <f t="shared" si="77"/>
        <v>0</v>
      </c>
      <c r="J186" s="105">
        <f t="shared" si="55"/>
        <v>15212.9</v>
      </c>
    </row>
    <row r="187" spans="1:10" ht="38.25" outlineLevel="1">
      <c r="A187" s="222" t="s">
        <v>416</v>
      </c>
      <c r="B187" s="119" t="s">
        <v>26</v>
      </c>
      <c r="C187" s="119" t="s">
        <v>727</v>
      </c>
      <c r="D187" s="119" t="s">
        <v>727</v>
      </c>
      <c r="E187" s="121" t="s">
        <v>789</v>
      </c>
      <c r="F187" s="119"/>
      <c r="G187" s="113">
        <f>G188</f>
        <v>15212.9</v>
      </c>
      <c r="H187" s="113">
        <f t="shared" ref="H187:I187" si="78">H188</f>
        <v>0</v>
      </c>
      <c r="I187" s="113">
        <f t="shared" si="78"/>
        <v>0</v>
      </c>
      <c r="J187" s="105">
        <f t="shared" si="55"/>
        <v>15212.9</v>
      </c>
    </row>
    <row r="188" spans="1:10" ht="63.75" outlineLevel="1">
      <c r="A188" s="223" t="s">
        <v>835</v>
      </c>
      <c r="B188" s="75" t="s">
        <v>26</v>
      </c>
      <c r="C188" s="75" t="s">
        <v>727</v>
      </c>
      <c r="D188" s="75" t="s">
        <v>727</v>
      </c>
      <c r="E188" s="120" t="s">
        <v>789</v>
      </c>
      <c r="F188" s="75" t="s">
        <v>254</v>
      </c>
      <c r="G188" s="113">
        <f>'Бюджетная роспись'!J446/1000</f>
        <v>15212.9</v>
      </c>
      <c r="H188" s="113">
        <f>'Бюджетная роспись'!M446/1000</f>
        <v>0</v>
      </c>
      <c r="I188" s="113">
        <f>'Бюджетная роспись'!N446/1000</f>
        <v>0</v>
      </c>
      <c r="J188" s="105">
        <f t="shared" si="55"/>
        <v>15212.9</v>
      </c>
    </row>
    <row r="189" spans="1:10" ht="51" outlineLevel="1">
      <c r="A189" s="223" t="s">
        <v>909</v>
      </c>
      <c r="B189" s="75" t="s">
        <v>26</v>
      </c>
      <c r="C189" s="75" t="s">
        <v>727</v>
      </c>
      <c r="D189" s="75" t="s">
        <v>727</v>
      </c>
      <c r="E189" s="120" t="s">
        <v>911</v>
      </c>
      <c r="F189" s="75"/>
      <c r="G189" s="113">
        <f>G190</f>
        <v>0</v>
      </c>
      <c r="H189" s="113">
        <f t="shared" ref="H189:I189" si="79">H190</f>
        <v>0</v>
      </c>
      <c r="I189" s="113">
        <f t="shared" si="79"/>
        <v>0</v>
      </c>
      <c r="J189" s="105">
        <f t="shared" si="55"/>
        <v>0</v>
      </c>
    </row>
    <row r="190" spans="1:10" ht="76.5" outlineLevel="1">
      <c r="A190" s="223" t="s">
        <v>910</v>
      </c>
      <c r="B190" s="75" t="s">
        <v>26</v>
      </c>
      <c r="C190" s="75" t="s">
        <v>727</v>
      </c>
      <c r="D190" s="75" t="s">
        <v>727</v>
      </c>
      <c r="E190" s="120" t="s">
        <v>911</v>
      </c>
      <c r="F190" s="75" t="s">
        <v>254</v>
      </c>
      <c r="G190" s="113">
        <f>'Бюджетная роспись'!J450/1000</f>
        <v>0</v>
      </c>
      <c r="H190" s="113">
        <f>'Бюджетная роспись'!M450/1000</f>
        <v>0</v>
      </c>
      <c r="I190" s="113">
        <f>'Бюджетная роспись'!N450/1000</f>
        <v>0</v>
      </c>
      <c r="J190" s="105">
        <f t="shared" si="55"/>
        <v>0</v>
      </c>
    </row>
    <row r="191" spans="1:10" ht="25.5" outlineLevel="1">
      <c r="A191" s="221" t="s">
        <v>448</v>
      </c>
      <c r="B191" s="117" t="s">
        <v>26</v>
      </c>
      <c r="C191" s="117" t="s">
        <v>727</v>
      </c>
      <c r="D191" s="117" t="s">
        <v>727</v>
      </c>
      <c r="E191" s="118" t="s">
        <v>776</v>
      </c>
      <c r="F191" s="117"/>
      <c r="G191" s="113">
        <f>G192</f>
        <v>0</v>
      </c>
      <c r="H191" s="113">
        <f t="shared" ref="H191:I192" si="80">H192</f>
        <v>0</v>
      </c>
      <c r="I191" s="113">
        <f t="shared" si="80"/>
        <v>0</v>
      </c>
      <c r="J191" s="105">
        <f t="shared" si="55"/>
        <v>0</v>
      </c>
    </row>
    <row r="192" spans="1:10" ht="38.25" outlineLevel="1">
      <c r="A192" s="222" t="s">
        <v>416</v>
      </c>
      <c r="B192" s="119" t="s">
        <v>26</v>
      </c>
      <c r="C192" s="119" t="s">
        <v>727</v>
      </c>
      <c r="D192" s="119" t="s">
        <v>727</v>
      </c>
      <c r="E192" s="121" t="s">
        <v>790</v>
      </c>
      <c r="F192" s="119"/>
      <c r="G192" s="113">
        <f>G193</f>
        <v>0</v>
      </c>
      <c r="H192" s="113">
        <f t="shared" si="80"/>
        <v>0</v>
      </c>
      <c r="I192" s="113">
        <f t="shared" si="80"/>
        <v>0</v>
      </c>
      <c r="J192" s="105">
        <f t="shared" si="55"/>
        <v>0</v>
      </c>
    </row>
    <row r="193" spans="1:10" ht="63.75" outlineLevel="1">
      <c r="A193" s="223" t="s">
        <v>835</v>
      </c>
      <c r="B193" s="75" t="s">
        <v>26</v>
      </c>
      <c r="C193" s="75" t="s">
        <v>727</v>
      </c>
      <c r="D193" s="75" t="s">
        <v>727</v>
      </c>
      <c r="E193" s="120" t="s">
        <v>790</v>
      </c>
      <c r="F193" s="75" t="s">
        <v>254</v>
      </c>
      <c r="G193" s="113">
        <f>'Бюджетная роспись'!J456/1000</f>
        <v>0</v>
      </c>
      <c r="H193" s="113">
        <f>'Бюджетная роспись'!M455/1000</f>
        <v>0</v>
      </c>
      <c r="I193" s="113">
        <f>'Бюджетная роспись'!N455/1000</f>
        <v>0</v>
      </c>
      <c r="J193" s="105">
        <f t="shared" si="55"/>
        <v>0</v>
      </c>
    </row>
    <row r="194" spans="1:10">
      <c r="A194" s="214" t="s">
        <v>417</v>
      </c>
      <c r="B194" s="72" t="s">
        <v>26</v>
      </c>
      <c r="C194" s="72" t="s">
        <v>728</v>
      </c>
      <c r="D194" s="72" t="s">
        <v>730</v>
      </c>
      <c r="E194" s="106" t="s">
        <v>740</v>
      </c>
      <c r="F194" s="72"/>
      <c r="G194" s="107">
        <f>G195</f>
        <v>1066.8</v>
      </c>
      <c r="H194" s="107">
        <f t="shared" ref="H194:I196" si="81">H195</f>
        <v>127</v>
      </c>
      <c r="I194" s="107">
        <f t="shared" si="81"/>
        <v>127</v>
      </c>
      <c r="J194" s="105">
        <f t="shared" si="55"/>
        <v>1320.8</v>
      </c>
    </row>
    <row r="195" spans="1:10">
      <c r="A195" s="218" t="s">
        <v>418</v>
      </c>
      <c r="B195" s="108" t="s">
        <v>26</v>
      </c>
      <c r="C195" s="108" t="s">
        <v>728</v>
      </c>
      <c r="D195" s="108" t="s">
        <v>723</v>
      </c>
      <c r="E195" s="109" t="s">
        <v>740</v>
      </c>
      <c r="F195" s="108"/>
      <c r="G195" s="110">
        <f>G196</f>
        <v>1066.8</v>
      </c>
      <c r="H195" s="110">
        <f t="shared" si="81"/>
        <v>127</v>
      </c>
      <c r="I195" s="110">
        <f t="shared" si="81"/>
        <v>127</v>
      </c>
      <c r="J195" s="105">
        <f t="shared" si="55"/>
        <v>1320.8</v>
      </c>
    </row>
    <row r="196" spans="1:10" ht="51" outlineLevel="1">
      <c r="A196" s="219" t="s">
        <v>438</v>
      </c>
      <c r="B196" s="111" t="s">
        <v>26</v>
      </c>
      <c r="C196" s="111" t="s">
        <v>728</v>
      </c>
      <c r="D196" s="111" t="s">
        <v>723</v>
      </c>
      <c r="E196" s="112" t="s">
        <v>582</v>
      </c>
      <c r="F196" s="111"/>
      <c r="G196" s="113">
        <f>G197</f>
        <v>1066.8</v>
      </c>
      <c r="H196" s="113">
        <f t="shared" si="81"/>
        <v>127</v>
      </c>
      <c r="I196" s="113">
        <f t="shared" si="81"/>
        <v>127</v>
      </c>
      <c r="J196" s="105">
        <f t="shared" si="55"/>
        <v>1320.8</v>
      </c>
    </row>
    <row r="197" spans="1:10" ht="38.25" outlineLevel="1">
      <c r="A197" s="220" t="s">
        <v>419</v>
      </c>
      <c r="B197" s="114" t="s">
        <v>26</v>
      </c>
      <c r="C197" s="114" t="s">
        <v>728</v>
      </c>
      <c r="D197" s="114" t="s">
        <v>723</v>
      </c>
      <c r="E197" s="115" t="s">
        <v>791</v>
      </c>
      <c r="F197" s="114"/>
      <c r="G197" s="113">
        <f>G198+G208</f>
        <v>1066.8</v>
      </c>
      <c r="H197" s="113">
        <f t="shared" ref="H197:I197" si="82">H198+H208</f>
        <v>127</v>
      </c>
      <c r="I197" s="113">
        <f t="shared" si="82"/>
        <v>127</v>
      </c>
      <c r="J197" s="105">
        <f t="shared" si="55"/>
        <v>1320.8</v>
      </c>
    </row>
    <row r="198" spans="1:10" ht="38.25" outlineLevel="1">
      <c r="A198" s="221" t="s">
        <v>420</v>
      </c>
      <c r="B198" s="117" t="s">
        <v>26</v>
      </c>
      <c r="C198" s="117" t="s">
        <v>728</v>
      </c>
      <c r="D198" s="117" t="s">
        <v>723</v>
      </c>
      <c r="E198" s="118" t="s">
        <v>792</v>
      </c>
      <c r="F198" s="117"/>
      <c r="G198" s="113">
        <f>G199+G203+G206</f>
        <v>1066.8</v>
      </c>
      <c r="H198" s="113">
        <f t="shared" ref="H198:I198" si="83">H199+H203+H206</f>
        <v>127</v>
      </c>
      <c r="I198" s="113">
        <f t="shared" si="83"/>
        <v>127</v>
      </c>
      <c r="J198" s="105">
        <f t="shared" si="55"/>
        <v>1320.8</v>
      </c>
    </row>
    <row r="199" spans="1:10" ht="25.5" outlineLevel="1">
      <c r="A199" s="222" t="s">
        <v>422</v>
      </c>
      <c r="B199" s="119" t="s">
        <v>26</v>
      </c>
      <c r="C199" s="119" t="s">
        <v>728</v>
      </c>
      <c r="D199" s="119" t="s">
        <v>723</v>
      </c>
      <c r="E199" s="121" t="s">
        <v>793</v>
      </c>
      <c r="F199" s="119"/>
      <c r="G199" s="113">
        <f>G200+G201+G202</f>
        <v>1066.8</v>
      </c>
      <c r="H199" s="113">
        <f t="shared" ref="H199:I199" si="84">H200+H201+H202</f>
        <v>127</v>
      </c>
      <c r="I199" s="113">
        <f t="shared" si="84"/>
        <v>127</v>
      </c>
      <c r="J199" s="105">
        <f t="shared" si="55"/>
        <v>1320.8</v>
      </c>
    </row>
    <row r="200" spans="1:10" ht="51" outlineLevel="1">
      <c r="A200" s="223" t="s">
        <v>833</v>
      </c>
      <c r="B200" s="75" t="s">
        <v>26</v>
      </c>
      <c r="C200" s="75" t="s">
        <v>728</v>
      </c>
      <c r="D200" s="75" t="s">
        <v>723</v>
      </c>
      <c r="E200" s="120" t="s">
        <v>793</v>
      </c>
      <c r="F200" s="75" t="s">
        <v>55</v>
      </c>
      <c r="G200" s="113">
        <f>'Бюджетная роспись'!J463/1000</f>
        <v>126.8</v>
      </c>
      <c r="H200" s="113">
        <f>'Бюджетная роспись'!M463/1000</f>
        <v>127</v>
      </c>
      <c r="I200" s="113">
        <f>'Бюджетная роспись'!N463/1000</f>
        <v>127</v>
      </c>
      <c r="J200" s="105">
        <f t="shared" si="55"/>
        <v>380.8</v>
      </c>
    </row>
    <row r="201" spans="1:10" ht="38.25" outlineLevel="1">
      <c r="A201" s="223" t="s">
        <v>830</v>
      </c>
      <c r="B201" s="75" t="s">
        <v>26</v>
      </c>
      <c r="C201" s="75" t="s">
        <v>728</v>
      </c>
      <c r="D201" s="75" t="s">
        <v>723</v>
      </c>
      <c r="E201" s="120" t="s">
        <v>793</v>
      </c>
      <c r="F201" s="75" t="s">
        <v>147</v>
      </c>
      <c r="G201" s="113">
        <f>'Бюджетная роспись'!J493/1000</f>
        <v>940</v>
      </c>
      <c r="H201" s="113">
        <f>'Бюджетная роспись'!M493/1000</f>
        <v>0</v>
      </c>
      <c r="I201" s="113">
        <f>'Бюджетная роспись'!N493/1000</f>
        <v>0</v>
      </c>
      <c r="J201" s="105">
        <f t="shared" si="55"/>
        <v>940</v>
      </c>
    </row>
    <row r="202" spans="1:10" ht="38.25" outlineLevel="1">
      <c r="A202" s="223" t="s">
        <v>834</v>
      </c>
      <c r="B202" s="75" t="s">
        <v>26</v>
      </c>
      <c r="C202" s="75" t="s">
        <v>728</v>
      </c>
      <c r="D202" s="75" t="s">
        <v>723</v>
      </c>
      <c r="E202" s="120" t="s">
        <v>793</v>
      </c>
      <c r="F202" s="75" t="s">
        <v>152</v>
      </c>
      <c r="G202" s="113">
        <f>'Бюджетная роспись'!J497/1000</f>
        <v>0</v>
      </c>
      <c r="H202" s="113">
        <f>'Бюджетная роспись'!M497/1000</f>
        <v>0</v>
      </c>
      <c r="I202" s="113">
        <f>'Бюджетная роспись'!N497/1000</f>
        <v>0</v>
      </c>
      <c r="J202" s="105">
        <f t="shared" si="55"/>
        <v>0</v>
      </c>
    </row>
    <row r="203" spans="1:10" ht="51" outlineLevel="1">
      <c r="A203" s="223" t="s">
        <v>445</v>
      </c>
      <c r="B203" s="75" t="s">
        <v>26</v>
      </c>
      <c r="C203" s="75" t="s">
        <v>728</v>
      </c>
      <c r="D203" s="75" t="s">
        <v>723</v>
      </c>
      <c r="E203" s="122" t="s">
        <v>794</v>
      </c>
      <c r="F203" s="119"/>
      <c r="G203" s="113">
        <f>G204+G205</f>
        <v>0</v>
      </c>
      <c r="H203" s="113">
        <f t="shared" ref="H203:I203" si="85">H204+H205</f>
        <v>0</v>
      </c>
      <c r="I203" s="113">
        <f t="shared" si="85"/>
        <v>0</v>
      </c>
      <c r="J203" s="105">
        <f t="shared" si="55"/>
        <v>0</v>
      </c>
    </row>
    <row r="204" spans="1:10" ht="76.5" outlineLevel="1">
      <c r="A204" s="222" t="s">
        <v>831</v>
      </c>
      <c r="B204" s="75" t="s">
        <v>26</v>
      </c>
      <c r="C204" s="75" t="s">
        <v>728</v>
      </c>
      <c r="D204" s="75" t="s">
        <v>723</v>
      </c>
      <c r="E204" s="122" t="s">
        <v>794</v>
      </c>
      <c r="F204" s="123" t="s">
        <v>55</v>
      </c>
      <c r="G204" s="113">
        <f>'Бюджетная роспись'!J501/1000</f>
        <v>0</v>
      </c>
      <c r="H204" s="113">
        <f>'Бюджетная роспись'!M501/1000</f>
        <v>0</v>
      </c>
      <c r="I204" s="113">
        <f>'Бюджетная роспись'!N501/1000</f>
        <v>0</v>
      </c>
      <c r="J204" s="105">
        <f t="shared" si="55"/>
        <v>0</v>
      </c>
    </row>
    <row r="205" spans="1:10" ht="51" outlineLevel="1">
      <c r="A205" s="223" t="s">
        <v>832</v>
      </c>
      <c r="B205" s="75" t="s">
        <v>26</v>
      </c>
      <c r="C205" s="75" t="s">
        <v>728</v>
      </c>
      <c r="D205" s="75" t="s">
        <v>723</v>
      </c>
      <c r="E205" s="122" t="s">
        <v>794</v>
      </c>
      <c r="F205" s="123" t="s">
        <v>147</v>
      </c>
      <c r="G205" s="113">
        <f>'Бюджетная роспись'!J504/1000</f>
        <v>0</v>
      </c>
      <c r="H205" s="113">
        <f>'Бюджетная роспись'!M504/1000</f>
        <v>0</v>
      </c>
      <c r="I205" s="113">
        <f>'Бюджетная роспись'!N504/1000</f>
        <v>0</v>
      </c>
      <c r="J205" s="105">
        <f t="shared" si="55"/>
        <v>0</v>
      </c>
    </row>
    <row r="206" spans="1:10" ht="25.5" outlineLevel="1">
      <c r="A206" s="223" t="s">
        <v>446</v>
      </c>
      <c r="B206" s="75" t="s">
        <v>26</v>
      </c>
      <c r="C206" s="123" t="s">
        <v>728</v>
      </c>
      <c r="D206" s="123" t="s">
        <v>723</v>
      </c>
      <c r="E206" s="122" t="s">
        <v>795</v>
      </c>
      <c r="F206" s="75"/>
      <c r="G206" s="113">
        <f>G207</f>
        <v>0</v>
      </c>
      <c r="H206" s="113">
        <f t="shared" ref="H206:I206" si="86">H207</f>
        <v>0</v>
      </c>
      <c r="I206" s="113">
        <f t="shared" si="86"/>
        <v>0</v>
      </c>
      <c r="J206" s="105">
        <f t="shared" ref="J206:J249" si="87">G206+H206+I206</f>
        <v>0</v>
      </c>
    </row>
    <row r="207" spans="1:10" ht="38.25" outlineLevel="1">
      <c r="A207" s="222" t="s">
        <v>829</v>
      </c>
      <c r="B207" s="75" t="s">
        <v>26</v>
      </c>
      <c r="C207" s="123" t="s">
        <v>728</v>
      </c>
      <c r="D207" s="123" t="s">
        <v>723</v>
      </c>
      <c r="E207" s="122" t="s">
        <v>795</v>
      </c>
      <c r="F207" s="123" t="s">
        <v>55</v>
      </c>
      <c r="G207" s="113">
        <f>'Бюджетная роспись'!J508/1000</f>
        <v>0</v>
      </c>
      <c r="H207" s="113">
        <f>'Бюджетная роспись'!M508/1000</f>
        <v>0</v>
      </c>
      <c r="I207" s="113">
        <f>'Бюджетная роспись'!N508/1000</f>
        <v>0</v>
      </c>
      <c r="J207" s="105">
        <f t="shared" si="87"/>
        <v>0</v>
      </c>
    </row>
    <row r="208" spans="1:10" ht="38.25" outlineLevel="1">
      <c r="A208" s="221" t="s">
        <v>429</v>
      </c>
      <c r="B208" s="117" t="s">
        <v>26</v>
      </c>
      <c r="C208" s="117" t="s">
        <v>728</v>
      </c>
      <c r="D208" s="117" t="s">
        <v>723</v>
      </c>
      <c r="E208" s="118" t="s">
        <v>796</v>
      </c>
      <c r="F208" s="117"/>
      <c r="G208" s="113">
        <f>G209</f>
        <v>0</v>
      </c>
      <c r="H208" s="113">
        <f t="shared" ref="H208:I209" si="88">H209</f>
        <v>0</v>
      </c>
      <c r="I208" s="113">
        <f t="shared" si="88"/>
        <v>0</v>
      </c>
      <c r="J208" s="105">
        <f t="shared" si="87"/>
        <v>0</v>
      </c>
    </row>
    <row r="209" spans="1:10" ht="38.25" outlineLevel="1">
      <c r="A209" s="222" t="s">
        <v>421</v>
      </c>
      <c r="B209" s="119" t="s">
        <v>26</v>
      </c>
      <c r="C209" s="124" t="s">
        <v>728</v>
      </c>
      <c r="D209" s="124" t="s">
        <v>723</v>
      </c>
      <c r="E209" s="125" t="s">
        <v>797</v>
      </c>
      <c r="F209" s="124"/>
      <c r="G209" s="113">
        <f>G210</f>
        <v>0</v>
      </c>
      <c r="H209" s="113">
        <f t="shared" si="88"/>
        <v>0</v>
      </c>
      <c r="I209" s="113">
        <f t="shared" si="88"/>
        <v>0</v>
      </c>
      <c r="J209" s="105">
        <f t="shared" si="87"/>
        <v>0</v>
      </c>
    </row>
    <row r="210" spans="1:10" ht="63.75" outlineLevel="1">
      <c r="A210" s="223" t="s">
        <v>828</v>
      </c>
      <c r="B210" s="75" t="s">
        <v>26</v>
      </c>
      <c r="C210" s="123" t="s">
        <v>728</v>
      </c>
      <c r="D210" s="123" t="s">
        <v>723</v>
      </c>
      <c r="E210" s="122" t="s">
        <v>797</v>
      </c>
      <c r="F210" s="123" t="s">
        <v>55</v>
      </c>
      <c r="G210" s="113">
        <f>'Бюджетная роспись'!J513/1000</f>
        <v>0</v>
      </c>
      <c r="H210" s="113">
        <f>'Бюджетная роспись'!M513/1000</f>
        <v>0</v>
      </c>
      <c r="I210" s="113">
        <f>'Бюджетная роспись'!N513/1000</f>
        <v>0</v>
      </c>
      <c r="J210" s="105">
        <f t="shared" si="87"/>
        <v>0</v>
      </c>
    </row>
    <row r="211" spans="1:10">
      <c r="A211" s="214" t="s">
        <v>423</v>
      </c>
      <c r="B211" s="72" t="s">
        <v>26</v>
      </c>
      <c r="C211" s="72" t="s">
        <v>21</v>
      </c>
      <c r="D211" s="72" t="s">
        <v>730</v>
      </c>
      <c r="E211" s="106" t="s">
        <v>740</v>
      </c>
      <c r="F211" s="72"/>
      <c r="G211" s="107">
        <f>G212+G218</f>
        <v>314.23399999999998</v>
      </c>
      <c r="H211" s="107">
        <f t="shared" ref="H211:I211" si="89">H212+H218</f>
        <v>362.4</v>
      </c>
      <c r="I211" s="107">
        <f t="shared" si="89"/>
        <v>362.4</v>
      </c>
      <c r="J211" s="105">
        <f t="shared" si="87"/>
        <v>1039.0340000000001</v>
      </c>
    </row>
    <row r="212" spans="1:10">
      <c r="A212" s="218" t="s">
        <v>424</v>
      </c>
      <c r="B212" s="108" t="s">
        <v>26</v>
      </c>
      <c r="C212" s="108" t="s">
        <v>21</v>
      </c>
      <c r="D212" s="108" t="s">
        <v>723</v>
      </c>
      <c r="E212" s="109" t="s">
        <v>740</v>
      </c>
      <c r="F212" s="108"/>
      <c r="G212" s="110">
        <f>G213</f>
        <v>314.23399999999998</v>
      </c>
      <c r="H212" s="110">
        <f t="shared" ref="H212:I216" si="90">H213</f>
        <v>362.4</v>
      </c>
      <c r="I212" s="110">
        <f t="shared" si="90"/>
        <v>362.4</v>
      </c>
      <c r="J212" s="105">
        <f t="shared" si="87"/>
        <v>1039.0340000000001</v>
      </c>
    </row>
    <row r="213" spans="1:10" ht="51" outlineLevel="1">
      <c r="A213" s="219" t="s">
        <v>438</v>
      </c>
      <c r="B213" s="111" t="s">
        <v>26</v>
      </c>
      <c r="C213" s="111" t="s">
        <v>21</v>
      </c>
      <c r="D213" s="111" t="s">
        <v>723</v>
      </c>
      <c r="E213" s="112" t="s">
        <v>582</v>
      </c>
      <c r="F213" s="111"/>
      <c r="G213" s="113">
        <f>G214</f>
        <v>314.23399999999998</v>
      </c>
      <c r="H213" s="113">
        <f t="shared" si="90"/>
        <v>362.4</v>
      </c>
      <c r="I213" s="113">
        <f t="shared" si="90"/>
        <v>362.4</v>
      </c>
      <c r="J213" s="105">
        <f t="shared" si="87"/>
        <v>1039.0340000000001</v>
      </c>
    </row>
    <row r="214" spans="1:10" outlineLevel="1">
      <c r="A214" s="220" t="s">
        <v>364</v>
      </c>
      <c r="B214" s="114" t="s">
        <v>26</v>
      </c>
      <c r="C214" s="114" t="s">
        <v>21</v>
      </c>
      <c r="D214" s="114" t="s">
        <v>723</v>
      </c>
      <c r="E214" s="115" t="s">
        <v>737</v>
      </c>
      <c r="F214" s="114"/>
      <c r="G214" s="113">
        <f>G215</f>
        <v>314.23399999999998</v>
      </c>
      <c r="H214" s="113">
        <f t="shared" si="90"/>
        <v>362.4</v>
      </c>
      <c r="I214" s="113">
        <f t="shared" si="90"/>
        <v>362.4</v>
      </c>
      <c r="J214" s="105">
        <f t="shared" si="87"/>
        <v>1039.0340000000001</v>
      </c>
    </row>
    <row r="215" spans="1:10" ht="25.5" outlineLevel="1">
      <c r="A215" s="221" t="s">
        <v>369</v>
      </c>
      <c r="B215" s="117" t="s">
        <v>26</v>
      </c>
      <c r="C215" s="117" t="s">
        <v>21</v>
      </c>
      <c r="D215" s="117" t="s">
        <v>723</v>
      </c>
      <c r="E215" s="118" t="s">
        <v>586</v>
      </c>
      <c r="F215" s="117"/>
      <c r="G215" s="113">
        <f>G216</f>
        <v>314.23399999999998</v>
      </c>
      <c r="H215" s="113">
        <f t="shared" si="90"/>
        <v>362.4</v>
      </c>
      <c r="I215" s="113">
        <f t="shared" si="90"/>
        <v>362.4</v>
      </c>
      <c r="J215" s="105">
        <f t="shared" si="87"/>
        <v>1039.0340000000001</v>
      </c>
    </row>
    <row r="216" spans="1:10" ht="25.5" outlineLevel="1">
      <c r="A216" s="222" t="s">
        <v>440</v>
      </c>
      <c r="B216" s="119" t="s">
        <v>26</v>
      </c>
      <c r="C216" s="119" t="s">
        <v>21</v>
      </c>
      <c r="D216" s="119" t="s">
        <v>723</v>
      </c>
      <c r="E216" s="121" t="s">
        <v>587</v>
      </c>
      <c r="F216" s="119"/>
      <c r="G216" s="113">
        <f>G217</f>
        <v>314.23399999999998</v>
      </c>
      <c r="H216" s="113">
        <f t="shared" si="90"/>
        <v>362.4</v>
      </c>
      <c r="I216" s="113">
        <f t="shared" si="90"/>
        <v>362.4</v>
      </c>
      <c r="J216" s="105">
        <f t="shared" si="87"/>
        <v>1039.0340000000001</v>
      </c>
    </row>
    <row r="217" spans="1:10" ht="38.25" outlineLevel="1">
      <c r="A217" s="223" t="s">
        <v>827</v>
      </c>
      <c r="B217" s="75" t="s">
        <v>26</v>
      </c>
      <c r="C217" s="75" t="s">
        <v>21</v>
      </c>
      <c r="D217" s="75" t="s">
        <v>723</v>
      </c>
      <c r="E217" s="120" t="s">
        <v>587</v>
      </c>
      <c r="F217" s="75" t="s">
        <v>146</v>
      </c>
      <c r="G217" s="113">
        <f>'Бюджетная роспись'!J520/1000</f>
        <v>314.23399999999998</v>
      </c>
      <c r="H217" s="113">
        <f>'Бюджетная роспись'!M520/1000</f>
        <v>362.4</v>
      </c>
      <c r="I217" s="113">
        <f>'Бюджетная роспись'!N520/1000</f>
        <v>362.4</v>
      </c>
      <c r="J217" s="105">
        <f t="shared" si="87"/>
        <v>1039.0340000000001</v>
      </c>
    </row>
    <row r="218" spans="1:10">
      <c r="A218" s="218" t="s">
        <v>425</v>
      </c>
      <c r="B218" s="108" t="s">
        <v>26</v>
      </c>
      <c r="C218" s="108" t="s">
        <v>21</v>
      </c>
      <c r="D218" s="108" t="s">
        <v>725</v>
      </c>
      <c r="E218" s="109" t="s">
        <v>740</v>
      </c>
      <c r="F218" s="108"/>
      <c r="G218" s="110">
        <f>G219</f>
        <v>0</v>
      </c>
      <c r="H218" s="110">
        <f t="shared" ref="H218:I222" si="91">H219</f>
        <v>0</v>
      </c>
      <c r="I218" s="110">
        <f t="shared" si="91"/>
        <v>0</v>
      </c>
      <c r="J218" s="105">
        <f t="shared" si="87"/>
        <v>0</v>
      </c>
    </row>
    <row r="219" spans="1:10" ht="51" outlineLevel="1">
      <c r="A219" s="219" t="s">
        <v>438</v>
      </c>
      <c r="B219" s="111" t="s">
        <v>26</v>
      </c>
      <c r="C219" s="111" t="s">
        <v>21</v>
      </c>
      <c r="D219" s="111" t="s">
        <v>725</v>
      </c>
      <c r="E219" s="112" t="s">
        <v>582</v>
      </c>
      <c r="F219" s="111"/>
      <c r="G219" s="113">
        <f>G220</f>
        <v>0</v>
      </c>
      <c r="H219" s="113">
        <f t="shared" si="91"/>
        <v>0</v>
      </c>
      <c r="I219" s="113">
        <f t="shared" si="91"/>
        <v>0</v>
      </c>
      <c r="J219" s="105">
        <f t="shared" si="87"/>
        <v>0</v>
      </c>
    </row>
    <row r="220" spans="1:10" outlineLevel="1">
      <c r="A220" s="220" t="s">
        <v>364</v>
      </c>
      <c r="B220" s="114" t="s">
        <v>26</v>
      </c>
      <c r="C220" s="114" t="s">
        <v>21</v>
      </c>
      <c r="D220" s="114" t="s">
        <v>725</v>
      </c>
      <c r="E220" s="115" t="s">
        <v>737</v>
      </c>
      <c r="F220" s="114"/>
      <c r="G220" s="113">
        <f>G221</f>
        <v>0</v>
      </c>
      <c r="H220" s="113">
        <f t="shared" si="91"/>
        <v>0</v>
      </c>
      <c r="I220" s="113">
        <f t="shared" si="91"/>
        <v>0</v>
      </c>
      <c r="J220" s="105">
        <f t="shared" si="87"/>
        <v>0</v>
      </c>
    </row>
    <row r="221" spans="1:10" ht="25.5" outlineLevel="1">
      <c r="A221" s="221" t="s">
        <v>369</v>
      </c>
      <c r="B221" s="117" t="s">
        <v>26</v>
      </c>
      <c r="C221" s="117" t="s">
        <v>21</v>
      </c>
      <c r="D221" s="117" t="s">
        <v>725</v>
      </c>
      <c r="E221" s="118" t="s">
        <v>586</v>
      </c>
      <c r="F221" s="117"/>
      <c r="G221" s="113">
        <f>G222</f>
        <v>0</v>
      </c>
      <c r="H221" s="113">
        <f t="shared" si="91"/>
        <v>0</v>
      </c>
      <c r="I221" s="113">
        <f t="shared" si="91"/>
        <v>0</v>
      </c>
      <c r="J221" s="105">
        <f t="shared" si="87"/>
        <v>0</v>
      </c>
    </row>
    <row r="222" spans="1:10" ht="38.25" outlineLevel="1">
      <c r="A222" s="222" t="s">
        <v>426</v>
      </c>
      <c r="B222" s="119" t="s">
        <v>26</v>
      </c>
      <c r="C222" s="119" t="s">
        <v>21</v>
      </c>
      <c r="D222" s="119" t="s">
        <v>725</v>
      </c>
      <c r="E222" s="121" t="s">
        <v>798</v>
      </c>
      <c r="F222" s="119"/>
      <c r="G222" s="113">
        <f>G223</f>
        <v>0</v>
      </c>
      <c r="H222" s="113">
        <f t="shared" si="91"/>
        <v>0</v>
      </c>
      <c r="I222" s="113">
        <f t="shared" si="91"/>
        <v>0</v>
      </c>
      <c r="J222" s="105">
        <f t="shared" si="87"/>
        <v>0</v>
      </c>
    </row>
    <row r="223" spans="1:10" ht="51" outlineLevel="1">
      <c r="A223" s="223" t="s">
        <v>826</v>
      </c>
      <c r="B223" s="75" t="s">
        <v>26</v>
      </c>
      <c r="C223" s="75" t="s">
        <v>21</v>
      </c>
      <c r="D223" s="75" t="s">
        <v>725</v>
      </c>
      <c r="E223" s="120" t="s">
        <v>798</v>
      </c>
      <c r="F223" s="75" t="s">
        <v>146</v>
      </c>
      <c r="G223" s="113">
        <f>'Бюджетная роспись'!J525/1000</f>
        <v>0</v>
      </c>
      <c r="H223" s="113">
        <f>'Бюджетная роспись'!M525/1000</f>
        <v>0</v>
      </c>
      <c r="I223" s="113">
        <f>'Бюджетная роспись'!N525/1000</f>
        <v>0</v>
      </c>
      <c r="J223" s="105">
        <f t="shared" si="87"/>
        <v>0</v>
      </c>
    </row>
    <row r="224" spans="1:10">
      <c r="A224" s="214" t="s">
        <v>427</v>
      </c>
      <c r="B224" s="72" t="s">
        <v>26</v>
      </c>
      <c r="C224" s="72" t="s">
        <v>22</v>
      </c>
      <c r="D224" s="72" t="s">
        <v>730</v>
      </c>
      <c r="E224" s="106" t="s">
        <v>740</v>
      </c>
      <c r="F224" s="72"/>
      <c r="G224" s="107">
        <f>G225+G231</f>
        <v>116.30325000000001</v>
      </c>
      <c r="H224" s="107">
        <f t="shared" ref="H224:I224" si="92">H225+H231</f>
        <v>116.30325000000001</v>
      </c>
      <c r="I224" s="107">
        <f t="shared" si="92"/>
        <v>116.30325000000001</v>
      </c>
      <c r="J224" s="105">
        <f t="shared" si="87"/>
        <v>348.90975000000003</v>
      </c>
    </row>
    <row r="225" spans="1:10">
      <c r="A225" s="218" t="s">
        <v>428</v>
      </c>
      <c r="B225" s="108" t="s">
        <v>26</v>
      </c>
      <c r="C225" s="108" t="s">
        <v>22</v>
      </c>
      <c r="D225" s="108" t="s">
        <v>723</v>
      </c>
      <c r="E225" s="109" t="s">
        <v>740</v>
      </c>
      <c r="F225" s="108"/>
      <c r="G225" s="110">
        <f>G226</f>
        <v>0</v>
      </c>
      <c r="H225" s="110">
        <f t="shared" ref="H225:I229" si="93">H226</f>
        <v>0</v>
      </c>
      <c r="I225" s="110">
        <f t="shared" si="93"/>
        <v>0</v>
      </c>
      <c r="J225" s="105">
        <f t="shared" si="87"/>
        <v>0</v>
      </c>
    </row>
    <row r="226" spans="1:10" ht="51" outlineLevel="1">
      <c r="A226" s="219" t="s">
        <v>438</v>
      </c>
      <c r="B226" s="111" t="s">
        <v>26</v>
      </c>
      <c r="C226" s="111" t="s">
        <v>22</v>
      </c>
      <c r="D226" s="111" t="s">
        <v>723</v>
      </c>
      <c r="E226" s="112" t="s">
        <v>582</v>
      </c>
      <c r="F226" s="111"/>
      <c r="G226" s="113">
        <f>G227</f>
        <v>0</v>
      </c>
      <c r="H226" s="113">
        <f t="shared" si="93"/>
        <v>0</v>
      </c>
      <c r="I226" s="113">
        <f t="shared" si="93"/>
        <v>0</v>
      </c>
      <c r="J226" s="105">
        <f t="shared" si="87"/>
        <v>0</v>
      </c>
    </row>
    <row r="227" spans="1:10" ht="38.25" outlineLevel="1">
      <c r="A227" s="220" t="s">
        <v>419</v>
      </c>
      <c r="B227" s="114" t="s">
        <v>26</v>
      </c>
      <c r="C227" s="114" t="s">
        <v>22</v>
      </c>
      <c r="D227" s="114" t="s">
        <v>723</v>
      </c>
      <c r="E227" s="115" t="s">
        <v>791</v>
      </c>
      <c r="F227" s="114"/>
      <c r="G227" s="113">
        <f>G228</f>
        <v>0</v>
      </c>
      <c r="H227" s="113">
        <f t="shared" si="93"/>
        <v>0</v>
      </c>
      <c r="I227" s="113">
        <f t="shared" si="93"/>
        <v>0</v>
      </c>
      <c r="J227" s="105">
        <f t="shared" si="87"/>
        <v>0</v>
      </c>
    </row>
    <row r="228" spans="1:10" ht="38.25" outlineLevel="1">
      <c r="A228" s="221" t="s">
        <v>429</v>
      </c>
      <c r="B228" s="117" t="s">
        <v>26</v>
      </c>
      <c r="C228" s="117" t="s">
        <v>22</v>
      </c>
      <c r="D228" s="117" t="s">
        <v>723</v>
      </c>
      <c r="E228" s="118" t="s">
        <v>796</v>
      </c>
      <c r="F228" s="117"/>
      <c r="G228" s="113">
        <f>G229</f>
        <v>0</v>
      </c>
      <c r="H228" s="113">
        <f t="shared" si="93"/>
        <v>0</v>
      </c>
      <c r="I228" s="113">
        <f t="shared" si="93"/>
        <v>0</v>
      </c>
      <c r="J228" s="105">
        <f t="shared" si="87"/>
        <v>0</v>
      </c>
    </row>
    <row r="229" spans="1:10" ht="25.5" outlineLevel="1">
      <c r="A229" s="222" t="s">
        <v>430</v>
      </c>
      <c r="B229" s="119" t="s">
        <v>26</v>
      </c>
      <c r="C229" s="119" t="s">
        <v>22</v>
      </c>
      <c r="D229" s="119" t="s">
        <v>723</v>
      </c>
      <c r="E229" s="121" t="s">
        <v>799</v>
      </c>
      <c r="F229" s="119"/>
      <c r="G229" s="113">
        <f>G230</f>
        <v>0</v>
      </c>
      <c r="H229" s="113">
        <f t="shared" si="93"/>
        <v>0</v>
      </c>
      <c r="I229" s="113">
        <f t="shared" si="93"/>
        <v>0</v>
      </c>
      <c r="J229" s="105">
        <f t="shared" si="87"/>
        <v>0</v>
      </c>
    </row>
    <row r="230" spans="1:10" ht="51" outlineLevel="1">
      <c r="A230" s="223" t="s">
        <v>825</v>
      </c>
      <c r="B230" s="75" t="s">
        <v>26</v>
      </c>
      <c r="C230" s="75" t="s">
        <v>22</v>
      </c>
      <c r="D230" s="75" t="s">
        <v>723</v>
      </c>
      <c r="E230" s="120" t="s">
        <v>799</v>
      </c>
      <c r="F230" s="75" t="s">
        <v>55</v>
      </c>
      <c r="G230" s="113">
        <f>'Бюджетная роспись'!J531/1000</f>
        <v>0</v>
      </c>
      <c r="H230" s="113">
        <f>'Бюджетная роспись'!M531/1000</f>
        <v>0</v>
      </c>
      <c r="I230" s="113">
        <f>'Бюджетная роспись'!N531/1000</f>
        <v>0</v>
      </c>
      <c r="J230" s="105">
        <f t="shared" si="87"/>
        <v>0</v>
      </c>
    </row>
    <row r="231" spans="1:10">
      <c r="A231" s="218" t="s">
        <v>443</v>
      </c>
      <c r="B231" s="108" t="s">
        <v>26</v>
      </c>
      <c r="C231" s="108" t="s">
        <v>22</v>
      </c>
      <c r="D231" s="108" t="s">
        <v>724</v>
      </c>
      <c r="E231" s="109" t="s">
        <v>740</v>
      </c>
      <c r="F231" s="108"/>
      <c r="G231" s="110">
        <f>G232</f>
        <v>116.30325000000001</v>
      </c>
      <c r="H231" s="110">
        <f t="shared" ref="H231:I235" si="94">H232</f>
        <v>116.30325000000001</v>
      </c>
      <c r="I231" s="110">
        <f t="shared" si="94"/>
        <v>116.30325000000001</v>
      </c>
      <c r="J231" s="105">
        <f t="shared" si="87"/>
        <v>348.90975000000003</v>
      </c>
    </row>
    <row r="232" spans="1:10" ht="51" outlineLevel="1">
      <c r="A232" s="219" t="s">
        <v>438</v>
      </c>
      <c r="B232" s="111" t="s">
        <v>26</v>
      </c>
      <c r="C232" s="111" t="s">
        <v>22</v>
      </c>
      <c r="D232" s="111" t="s">
        <v>724</v>
      </c>
      <c r="E232" s="112" t="s">
        <v>582</v>
      </c>
      <c r="F232" s="111"/>
      <c r="G232" s="113">
        <f>G233</f>
        <v>116.30325000000001</v>
      </c>
      <c r="H232" s="113">
        <f t="shared" si="94"/>
        <v>116.30325000000001</v>
      </c>
      <c r="I232" s="113">
        <f t="shared" si="94"/>
        <v>116.30325000000001</v>
      </c>
      <c r="J232" s="105">
        <f t="shared" si="87"/>
        <v>348.90975000000003</v>
      </c>
    </row>
    <row r="233" spans="1:10" ht="38.25" outlineLevel="1">
      <c r="A233" s="220" t="s">
        <v>419</v>
      </c>
      <c r="B233" s="114" t="s">
        <v>26</v>
      </c>
      <c r="C233" s="114" t="s">
        <v>22</v>
      </c>
      <c r="D233" s="114" t="s">
        <v>724</v>
      </c>
      <c r="E233" s="115" t="s">
        <v>791</v>
      </c>
      <c r="F233" s="114"/>
      <c r="G233" s="113">
        <f>G234</f>
        <v>116.30325000000001</v>
      </c>
      <c r="H233" s="113">
        <f t="shared" si="94"/>
        <v>116.30325000000001</v>
      </c>
      <c r="I233" s="113">
        <f t="shared" si="94"/>
        <v>116.30325000000001</v>
      </c>
      <c r="J233" s="105">
        <f t="shared" si="87"/>
        <v>348.90975000000003</v>
      </c>
    </row>
    <row r="234" spans="1:10" ht="38.25" outlineLevel="1">
      <c r="A234" s="221" t="s">
        <v>429</v>
      </c>
      <c r="B234" s="117" t="s">
        <v>26</v>
      </c>
      <c r="C234" s="117" t="s">
        <v>22</v>
      </c>
      <c r="D234" s="117" t="s">
        <v>724</v>
      </c>
      <c r="E234" s="118" t="s">
        <v>796</v>
      </c>
      <c r="F234" s="117"/>
      <c r="G234" s="113">
        <f>G235</f>
        <v>116.30325000000001</v>
      </c>
      <c r="H234" s="113">
        <f t="shared" si="94"/>
        <v>116.30325000000001</v>
      </c>
      <c r="I234" s="113">
        <f t="shared" si="94"/>
        <v>116.30325000000001</v>
      </c>
      <c r="J234" s="105">
        <f t="shared" si="87"/>
        <v>348.90975000000003</v>
      </c>
    </row>
    <row r="235" spans="1:10" ht="38.25" outlineLevel="1">
      <c r="A235" s="222" t="s">
        <v>444</v>
      </c>
      <c r="B235" s="119" t="s">
        <v>26</v>
      </c>
      <c r="C235" s="119" t="s">
        <v>22</v>
      </c>
      <c r="D235" s="119" t="s">
        <v>724</v>
      </c>
      <c r="E235" s="122" t="s">
        <v>800</v>
      </c>
      <c r="F235" s="119"/>
      <c r="G235" s="113">
        <f>G236</f>
        <v>116.30325000000001</v>
      </c>
      <c r="H235" s="113">
        <f t="shared" si="94"/>
        <v>116.30325000000001</v>
      </c>
      <c r="I235" s="113">
        <f t="shared" si="94"/>
        <v>116.30325000000001</v>
      </c>
      <c r="J235" s="105">
        <f t="shared" si="87"/>
        <v>348.90975000000003</v>
      </c>
    </row>
    <row r="236" spans="1:10" ht="63.75" outlineLevel="1">
      <c r="A236" s="223" t="s">
        <v>824</v>
      </c>
      <c r="B236" s="75" t="s">
        <v>26</v>
      </c>
      <c r="C236" s="75" t="s">
        <v>22</v>
      </c>
      <c r="D236" s="75" t="s">
        <v>724</v>
      </c>
      <c r="E236" s="122" t="s">
        <v>800</v>
      </c>
      <c r="F236" s="123" t="s">
        <v>55</v>
      </c>
      <c r="G236" s="113">
        <f>'Бюджетная роспись'!J537/1000</f>
        <v>116.30325000000001</v>
      </c>
      <c r="H236" s="113">
        <f>'Бюджетная роспись'!M537/1000</f>
        <v>116.30325000000001</v>
      </c>
      <c r="I236" s="113">
        <f>'Бюджетная роспись'!N537/1000</f>
        <v>116.30325000000001</v>
      </c>
      <c r="J236" s="105">
        <f t="shared" si="87"/>
        <v>348.90975000000003</v>
      </c>
    </row>
    <row r="237" spans="1:10" ht="25.5">
      <c r="A237" s="214" t="s">
        <v>431</v>
      </c>
      <c r="B237" s="72" t="s">
        <v>26</v>
      </c>
      <c r="C237" s="72" t="s">
        <v>24</v>
      </c>
      <c r="D237" s="72" t="s">
        <v>730</v>
      </c>
      <c r="E237" s="106" t="s">
        <v>740</v>
      </c>
      <c r="F237" s="72"/>
      <c r="G237" s="107">
        <f>G238</f>
        <v>4.7E-2</v>
      </c>
      <c r="H237" s="107">
        <f>H238</f>
        <v>0</v>
      </c>
      <c r="I237" s="107">
        <f t="shared" ref="H237:I242" si="95">I238</f>
        <v>0</v>
      </c>
      <c r="J237" s="105">
        <f t="shared" si="87"/>
        <v>4.7E-2</v>
      </c>
    </row>
    <row r="238" spans="1:10" ht="25.5">
      <c r="A238" s="218" t="s">
        <v>432</v>
      </c>
      <c r="B238" s="108" t="s">
        <v>26</v>
      </c>
      <c r="C238" s="108" t="s">
        <v>24</v>
      </c>
      <c r="D238" s="108" t="s">
        <v>723</v>
      </c>
      <c r="E238" s="109" t="s">
        <v>740</v>
      </c>
      <c r="F238" s="108"/>
      <c r="G238" s="110">
        <f>G239</f>
        <v>4.7E-2</v>
      </c>
      <c r="H238" s="110">
        <f t="shared" si="95"/>
        <v>0</v>
      </c>
      <c r="I238" s="110">
        <f t="shared" si="95"/>
        <v>0</v>
      </c>
      <c r="J238" s="105">
        <f t="shared" si="87"/>
        <v>4.7E-2</v>
      </c>
    </row>
    <row r="239" spans="1:10" ht="51" outlineLevel="1">
      <c r="A239" s="219" t="s">
        <v>438</v>
      </c>
      <c r="B239" s="111" t="s">
        <v>26</v>
      </c>
      <c r="C239" s="111" t="s">
        <v>24</v>
      </c>
      <c r="D239" s="111" t="s">
        <v>723</v>
      </c>
      <c r="E239" s="112" t="s">
        <v>582</v>
      </c>
      <c r="F239" s="111"/>
      <c r="G239" s="113">
        <f>G240</f>
        <v>4.7E-2</v>
      </c>
      <c r="H239" s="113">
        <f t="shared" si="95"/>
        <v>0</v>
      </c>
      <c r="I239" s="113">
        <f t="shared" si="95"/>
        <v>0</v>
      </c>
      <c r="J239" s="105">
        <f t="shared" si="87"/>
        <v>4.7E-2</v>
      </c>
    </row>
    <row r="240" spans="1:10" outlineLevel="1">
      <c r="A240" s="220" t="s">
        <v>364</v>
      </c>
      <c r="B240" s="114" t="s">
        <v>26</v>
      </c>
      <c r="C240" s="114" t="s">
        <v>24</v>
      </c>
      <c r="D240" s="114" t="s">
        <v>723</v>
      </c>
      <c r="E240" s="115" t="s">
        <v>737</v>
      </c>
      <c r="F240" s="114"/>
      <c r="G240" s="113">
        <f>G241</f>
        <v>4.7E-2</v>
      </c>
      <c r="H240" s="113">
        <f t="shared" si="95"/>
        <v>0</v>
      </c>
      <c r="I240" s="113">
        <f t="shared" si="95"/>
        <v>0</v>
      </c>
      <c r="J240" s="105">
        <f t="shared" si="87"/>
        <v>4.7E-2</v>
      </c>
    </row>
    <row r="241" spans="1:10" ht="25.5" outlineLevel="1">
      <c r="A241" s="221" t="s">
        <v>369</v>
      </c>
      <c r="B241" s="117" t="s">
        <v>26</v>
      </c>
      <c r="C241" s="117" t="s">
        <v>24</v>
      </c>
      <c r="D241" s="117" t="s">
        <v>723</v>
      </c>
      <c r="E241" s="118" t="s">
        <v>586</v>
      </c>
      <c r="F241" s="117"/>
      <c r="G241" s="113">
        <f>G242</f>
        <v>4.7E-2</v>
      </c>
      <c r="H241" s="113">
        <f t="shared" si="95"/>
        <v>0</v>
      </c>
      <c r="I241" s="113">
        <f t="shared" si="95"/>
        <v>0</v>
      </c>
      <c r="J241" s="105">
        <f t="shared" si="87"/>
        <v>4.7E-2</v>
      </c>
    </row>
    <row r="242" spans="1:10" ht="38.25" outlineLevel="1">
      <c r="A242" s="222" t="s">
        <v>441</v>
      </c>
      <c r="B242" s="119" t="s">
        <v>26</v>
      </c>
      <c r="C242" s="119" t="s">
        <v>24</v>
      </c>
      <c r="D242" s="119" t="s">
        <v>723</v>
      </c>
      <c r="E242" s="121" t="s">
        <v>801</v>
      </c>
      <c r="F242" s="119"/>
      <c r="G242" s="113">
        <f>G243</f>
        <v>4.7E-2</v>
      </c>
      <c r="H242" s="113">
        <f t="shared" si="95"/>
        <v>0</v>
      </c>
      <c r="I242" s="113">
        <f t="shared" si="95"/>
        <v>0</v>
      </c>
      <c r="J242" s="105">
        <f t="shared" si="87"/>
        <v>4.7E-2</v>
      </c>
    </row>
    <row r="243" spans="1:10" ht="51" outlineLevel="1">
      <c r="A243" s="223" t="s">
        <v>823</v>
      </c>
      <c r="B243" s="75" t="s">
        <v>26</v>
      </c>
      <c r="C243" s="75" t="s">
        <v>24</v>
      </c>
      <c r="D243" s="75" t="s">
        <v>723</v>
      </c>
      <c r="E243" s="120" t="s">
        <v>801</v>
      </c>
      <c r="F243" s="75" t="s">
        <v>349</v>
      </c>
      <c r="G243" s="113">
        <f>'Бюджетная роспись'!J546/1000</f>
        <v>4.7E-2</v>
      </c>
      <c r="H243" s="113">
        <f>'Бюджетная роспись'!M546/1000</f>
        <v>0</v>
      </c>
      <c r="I243" s="113">
        <f>'Бюджетная роспись'!N546/1000</f>
        <v>0</v>
      </c>
      <c r="J243" s="105">
        <f t="shared" si="87"/>
        <v>4.7E-2</v>
      </c>
    </row>
    <row r="244" spans="1:10">
      <c r="A244" s="214"/>
      <c r="B244" s="72" t="s">
        <v>26</v>
      </c>
      <c r="C244" s="72" t="s">
        <v>729</v>
      </c>
      <c r="D244" s="72" t="s">
        <v>730</v>
      </c>
      <c r="E244" s="106"/>
      <c r="F244" s="72"/>
      <c r="G244" s="126" t="str">
        <f>G245</f>
        <v>х</v>
      </c>
      <c r="H244" s="126">
        <f t="shared" ref="H244:I246" si="96">H245</f>
        <v>134.19999999999999</v>
      </c>
      <c r="I244" s="126">
        <f t="shared" si="96"/>
        <v>278.10000000000002</v>
      </c>
      <c r="J244" s="105" t="e">
        <f t="shared" si="87"/>
        <v>#VALUE!</v>
      </c>
    </row>
    <row r="245" spans="1:10">
      <c r="A245" s="218" t="s">
        <v>434</v>
      </c>
      <c r="B245" s="108" t="s">
        <v>26</v>
      </c>
      <c r="C245" s="108" t="s">
        <v>729</v>
      </c>
      <c r="D245" s="108" t="s">
        <v>729</v>
      </c>
      <c r="E245" s="109"/>
      <c r="F245" s="108"/>
      <c r="G245" s="127" t="str">
        <f>G246</f>
        <v>х</v>
      </c>
      <c r="H245" s="127">
        <f t="shared" si="96"/>
        <v>134.19999999999999</v>
      </c>
      <c r="I245" s="127">
        <f t="shared" si="96"/>
        <v>278.10000000000002</v>
      </c>
      <c r="J245" s="105" t="e">
        <f t="shared" si="87"/>
        <v>#VALUE!</v>
      </c>
    </row>
    <row r="246" spans="1:10" outlineLevel="1">
      <c r="A246" s="219" t="s">
        <v>435</v>
      </c>
      <c r="B246" s="111" t="s">
        <v>26</v>
      </c>
      <c r="C246" s="111" t="s">
        <v>729</v>
      </c>
      <c r="D246" s="111" t="s">
        <v>729</v>
      </c>
      <c r="E246" s="112" t="s">
        <v>355</v>
      </c>
      <c r="F246" s="111"/>
      <c r="G246" s="128" t="str">
        <f>G247</f>
        <v>х</v>
      </c>
      <c r="H246" s="128">
        <f t="shared" si="96"/>
        <v>134.19999999999999</v>
      </c>
      <c r="I246" s="128">
        <f t="shared" si="96"/>
        <v>278.10000000000002</v>
      </c>
      <c r="J246" s="105" t="e">
        <f t="shared" si="87"/>
        <v>#VALUE!</v>
      </c>
    </row>
    <row r="247" spans="1:10" outlineLevel="1">
      <c r="A247" s="223"/>
      <c r="B247" s="75" t="s">
        <v>26</v>
      </c>
      <c r="C247" s="75" t="s">
        <v>729</v>
      </c>
      <c r="D247" s="75" t="s">
        <v>729</v>
      </c>
      <c r="E247" s="120" t="s">
        <v>355</v>
      </c>
      <c r="F247" s="75" t="s">
        <v>356</v>
      </c>
      <c r="G247" s="128" t="s">
        <v>442</v>
      </c>
      <c r="H247" s="128">
        <f>'Бюджетная роспись'!M551/1000</f>
        <v>134.19999999999999</v>
      </c>
      <c r="I247" s="128">
        <f>'Бюджетная роспись'!N551/1000</f>
        <v>278.10000000000002</v>
      </c>
      <c r="J247" s="105" t="e">
        <f t="shared" si="87"/>
        <v>#VALUE!</v>
      </c>
    </row>
    <row r="248" spans="1:10">
      <c r="A248" s="224"/>
      <c r="B248" s="130"/>
      <c r="C248" s="130"/>
      <c r="D248" s="130"/>
      <c r="E248" s="131"/>
      <c r="F248" s="130"/>
      <c r="G248" s="132"/>
      <c r="H248" s="132"/>
      <c r="I248" s="133"/>
      <c r="J248" s="105">
        <f t="shared" si="87"/>
        <v>0</v>
      </c>
    </row>
    <row r="249" spans="1:10">
      <c r="A249" s="225" t="s">
        <v>436</v>
      </c>
      <c r="B249" s="135"/>
      <c r="C249" s="135"/>
      <c r="D249" s="135"/>
      <c r="E249" s="136"/>
      <c r="F249" s="135"/>
      <c r="G249" s="137">
        <f>G10</f>
        <v>24345.329000000002</v>
      </c>
      <c r="H249" s="137">
        <f t="shared" ref="H249:I249" si="97">H10</f>
        <v>6082.3289999999997</v>
      </c>
      <c r="I249" s="137">
        <f t="shared" si="97"/>
        <v>8540.6290000000008</v>
      </c>
      <c r="J249" s="105">
        <f t="shared" si="87"/>
        <v>38968.287000000004</v>
      </c>
    </row>
    <row r="250" spans="1:10">
      <c r="A250" s="226"/>
      <c r="B250" s="138"/>
      <c r="C250" s="138"/>
      <c r="D250" s="138"/>
      <c r="E250" s="139"/>
      <c r="F250" s="138"/>
      <c r="G250" s="138"/>
      <c r="H250" s="138"/>
      <c r="I250" s="138"/>
    </row>
    <row r="251" spans="1:10">
      <c r="A251" s="227"/>
      <c r="B251" s="141"/>
      <c r="C251" s="141"/>
      <c r="D251" s="141"/>
      <c r="E251" s="142"/>
      <c r="F251" s="141"/>
      <c r="G251" s="141"/>
      <c r="H251" s="141"/>
      <c r="I251" s="141"/>
    </row>
  </sheetData>
  <sheetProtection autoFilter="0"/>
  <autoFilter ref="A9:J249">
    <filterColumn colId="3"/>
  </autoFilter>
  <mergeCells count="5">
    <mergeCell ref="A5:I5"/>
    <mergeCell ref="A7:I7"/>
    <mergeCell ref="H1:I1"/>
    <mergeCell ref="H2:I2"/>
    <mergeCell ref="H3:I3"/>
  </mergeCells>
  <pageMargins left="0.70866141732283472" right="0.11811023622047245" top="0.51181102362204722" bottom="0.43307086614173229" header="0.31496062992125984" footer="0.31496062992125984"/>
  <pageSetup paperSize="9" scale="70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51"/>
  <sheetViews>
    <sheetView zoomScale="90" zoomScaleNormal="90" workbookViewId="0">
      <pane xSplit="5" ySplit="9" topLeftCell="F10" activePane="bottomRight" state="frozen"/>
      <selection pane="topRight" activeCell="E1" sqref="E1"/>
      <selection pane="bottomLeft" activeCell="A10" sqref="A10"/>
      <selection pane="bottomRight" activeCell="F165" sqref="F165:H165"/>
    </sheetView>
  </sheetViews>
  <sheetFormatPr defaultColWidth="9.140625" defaultRowHeight="15" outlineLevelRow="1"/>
  <cols>
    <col min="1" max="1" width="40.5703125" style="93" customWidth="1"/>
    <col min="2" max="3" width="7.5703125" style="93" customWidth="1"/>
    <col min="4" max="4" width="10.7109375" style="94" customWidth="1"/>
    <col min="5" max="5" width="6.7109375" style="93" customWidth="1"/>
    <col min="6" max="8" width="15.85546875" style="93" customWidth="1"/>
    <col min="9" max="16384" width="9.140625" style="93"/>
  </cols>
  <sheetData>
    <row r="1" spans="1:9">
      <c r="G1" s="271" t="s">
        <v>718</v>
      </c>
      <c r="H1" s="271"/>
    </row>
    <row r="2" spans="1:9" ht="106.9" customHeight="1">
      <c r="G2" s="272" t="str">
        <f>Ведомственная!H2</f>
        <v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 год и на плановый период 2026 и 2027 годов"</v>
      </c>
      <c r="H2" s="272"/>
    </row>
    <row r="3" spans="1:9">
      <c r="G3" s="271" t="str">
        <f>Ведомственная!H3</f>
        <v>от "___" декабря 2024 года № _____</v>
      </c>
      <c r="H3" s="271"/>
    </row>
    <row r="4" spans="1:9" ht="88.5" customHeight="1">
      <c r="A4" s="270" t="s">
        <v>926</v>
      </c>
      <c r="B4" s="270"/>
      <c r="C4" s="270"/>
      <c r="D4" s="270"/>
      <c r="E4" s="270"/>
      <c r="F4" s="270"/>
      <c r="G4" s="270"/>
      <c r="H4" s="270"/>
    </row>
    <row r="5" spans="1:9" ht="15.95" customHeight="1">
      <c r="A5" s="96"/>
      <c r="B5" s="97"/>
      <c r="C5" s="97"/>
      <c r="D5" s="98"/>
      <c r="E5" s="97"/>
      <c r="F5" s="97"/>
      <c r="G5" s="97"/>
      <c r="H5" s="97"/>
    </row>
    <row r="6" spans="1:9" ht="15.2" customHeight="1">
      <c r="A6" s="290" t="s">
        <v>644</v>
      </c>
      <c r="B6" s="290"/>
      <c r="C6" s="290"/>
      <c r="D6" s="290"/>
      <c r="E6" s="290"/>
      <c r="F6" s="290"/>
      <c r="G6" s="290"/>
      <c r="H6" s="290"/>
    </row>
    <row r="7" spans="1:9" ht="15.2" customHeight="1">
      <c r="A7" s="295" t="s">
        <v>360</v>
      </c>
      <c r="B7" s="297" t="s">
        <v>733</v>
      </c>
      <c r="C7" s="297" t="s">
        <v>736</v>
      </c>
      <c r="D7" s="297" t="s">
        <v>734</v>
      </c>
      <c r="E7" s="297" t="s">
        <v>735</v>
      </c>
      <c r="F7" s="291" t="s">
        <v>361</v>
      </c>
      <c r="G7" s="291" t="s">
        <v>468</v>
      </c>
      <c r="H7" s="293" t="s">
        <v>814</v>
      </c>
    </row>
    <row r="8" spans="1:9">
      <c r="A8" s="296"/>
      <c r="B8" s="298"/>
      <c r="C8" s="298"/>
      <c r="D8" s="298"/>
      <c r="E8" s="298"/>
      <c r="F8" s="292"/>
      <c r="G8" s="292"/>
      <c r="H8" s="294"/>
    </row>
    <row r="9" spans="1:9">
      <c r="A9" s="65" t="s">
        <v>12</v>
      </c>
      <c r="B9" s="66" t="s">
        <v>13</v>
      </c>
      <c r="C9" s="65" t="s">
        <v>14</v>
      </c>
      <c r="D9" s="143" t="s">
        <v>15</v>
      </c>
      <c r="E9" s="65" t="s">
        <v>16</v>
      </c>
      <c r="F9" s="66" t="s">
        <v>17</v>
      </c>
      <c r="G9" s="65" t="s">
        <v>18</v>
      </c>
      <c r="H9" s="66" t="s">
        <v>19</v>
      </c>
    </row>
    <row r="10" spans="1:9">
      <c r="A10" s="144" t="s">
        <v>500</v>
      </c>
      <c r="B10" s="68"/>
      <c r="C10" s="68"/>
      <c r="D10" s="103" t="s">
        <v>740</v>
      </c>
      <c r="E10" s="68"/>
      <c r="F10" s="104">
        <f>Ведомственная!G10</f>
        <v>24345.329000000002</v>
      </c>
      <c r="G10" s="104">
        <f>Ведомственная!H10</f>
        <v>6082.3289999999997</v>
      </c>
      <c r="H10" s="104">
        <f>Ведомственная!I10</f>
        <v>8540.6290000000008</v>
      </c>
      <c r="I10" s="145">
        <f>F10+G10+H10</f>
        <v>38968.287000000004</v>
      </c>
    </row>
    <row r="11" spans="1:9">
      <c r="A11" s="214" t="s">
        <v>362</v>
      </c>
      <c r="B11" s="72" t="s">
        <v>723</v>
      </c>
      <c r="C11" s="72" t="s">
        <v>730</v>
      </c>
      <c r="D11" s="106" t="s">
        <v>740</v>
      </c>
      <c r="E11" s="72"/>
      <c r="F11" s="107">
        <f>Ведомственная!G11</f>
        <v>4809.8</v>
      </c>
      <c r="G11" s="107">
        <f>Ведомственная!H11</f>
        <v>3687.3</v>
      </c>
      <c r="H11" s="107">
        <f>Ведомственная!I11</f>
        <v>3869</v>
      </c>
      <c r="I11" s="145">
        <f t="shared" ref="I11:I74" si="0">F11+G11+H11</f>
        <v>12366.1</v>
      </c>
    </row>
    <row r="12" spans="1:9" ht="51">
      <c r="A12" s="218" t="s">
        <v>363</v>
      </c>
      <c r="B12" s="108" t="s">
        <v>723</v>
      </c>
      <c r="C12" s="108" t="s">
        <v>724</v>
      </c>
      <c r="D12" s="109" t="s">
        <v>740</v>
      </c>
      <c r="E12" s="108"/>
      <c r="F12" s="110">
        <f>Ведомственная!G12</f>
        <v>1246.3</v>
      </c>
      <c r="G12" s="110">
        <f>Ведомственная!H12</f>
        <v>1220</v>
      </c>
      <c r="H12" s="110">
        <f>Ведомственная!I12</f>
        <v>1265</v>
      </c>
      <c r="I12" s="145">
        <f t="shared" si="0"/>
        <v>3731.3</v>
      </c>
    </row>
    <row r="13" spans="1:9" ht="51" outlineLevel="1">
      <c r="A13" s="219" t="s">
        <v>438</v>
      </c>
      <c r="B13" s="111" t="s">
        <v>723</v>
      </c>
      <c r="C13" s="111" t="s">
        <v>724</v>
      </c>
      <c r="D13" s="112" t="s">
        <v>582</v>
      </c>
      <c r="E13" s="111"/>
      <c r="F13" s="113">
        <f>Ведомственная!G13</f>
        <v>1246.3</v>
      </c>
      <c r="G13" s="113">
        <f>Ведомственная!H13</f>
        <v>1220</v>
      </c>
      <c r="H13" s="113">
        <f>Ведомственная!I13</f>
        <v>1265</v>
      </c>
      <c r="I13" s="145">
        <f t="shared" si="0"/>
        <v>3731.3</v>
      </c>
    </row>
    <row r="14" spans="1:9" ht="25.5" outlineLevel="1">
      <c r="A14" s="220" t="s">
        <v>364</v>
      </c>
      <c r="B14" s="114" t="s">
        <v>723</v>
      </c>
      <c r="C14" s="114" t="s">
        <v>724</v>
      </c>
      <c r="D14" s="115" t="s">
        <v>737</v>
      </c>
      <c r="E14" s="114"/>
      <c r="F14" s="113">
        <f>Ведомственная!G14</f>
        <v>1246.3</v>
      </c>
      <c r="G14" s="113">
        <f>Ведомственная!H14</f>
        <v>1220</v>
      </c>
      <c r="H14" s="113">
        <f>Ведомственная!I14</f>
        <v>1265</v>
      </c>
      <c r="I14" s="145">
        <f t="shared" si="0"/>
        <v>3731.3</v>
      </c>
    </row>
    <row r="15" spans="1:9" ht="38.25" outlineLevel="1">
      <c r="A15" s="221" t="s">
        <v>365</v>
      </c>
      <c r="B15" s="117" t="s">
        <v>723</v>
      </c>
      <c r="C15" s="117" t="s">
        <v>724</v>
      </c>
      <c r="D15" s="118" t="s">
        <v>738</v>
      </c>
      <c r="E15" s="117"/>
      <c r="F15" s="113">
        <f>Ведомственная!G15</f>
        <v>1246.3</v>
      </c>
      <c r="G15" s="113">
        <f>Ведомственная!H15</f>
        <v>1220</v>
      </c>
      <c r="H15" s="113">
        <f>Ведомственная!I15</f>
        <v>1265</v>
      </c>
      <c r="I15" s="145">
        <f t="shared" si="0"/>
        <v>3731.3</v>
      </c>
    </row>
    <row r="16" spans="1:9" ht="51" outlineLevel="1">
      <c r="A16" s="222" t="s">
        <v>367</v>
      </c>
      <c r="B16" s="119" t="s">
        <v>723</v>
      </c>
      <c r="C16" s="119" t="s">
        <v>724</v>
      </c>
      <c r="D16" s="120" t="s">
        <v>739</v>
      </c>
      <c r="E16" s="119"/>
      <c r="F16" s="113">
        <f>Ведомственная!G16</f>
        <v>1246.3</v>
      </c>
      <c r="G16" s="113">
        <f>Ведомственная!H16</f>
        <v>1220</v>
      </c>
      <c r="H16" s="113">
        <f>Ведомственная!I16</f>
        <v>1265</v>
      </c>
      <c r="I16" s="145">
        <f t="shared" si="0"/>
        <v>3731.3</v>
      </c>
    </row>
    <row r="17" spans="1:9" ht="114.75" outlineLevel="1">
      <c r="A17" s="223" t="s">
        <v>819</v>
      </c>
      <c r="B17" s="75" t="s">
        <v>723</v>
      </c>
      <c r="C17" s="75" t="s">
        <v>724</v>
      </c>
      <c r="D17" s="120" t="s">
        <v>739</v>
      </c>
      <c r="E17" s="75" t="s">
        <v>30</v>
      </c>
      <c r="F17" s="113">
        <f>Ведомственная!G17</f>
        <v>1246.3</v>
      </c>
      <c r="G17" s="113">
        <f>Ведомственная!H17</f>
        <v>1220</v>
      </c>
      <c r="H17" s="113">
        <f>Ведомственная!I17</f>
        <v>1265</v>
      </c>
      <c r="I17" s="145">
        <f t="shared" si="0"/>
        <v>3731.3</v>
      </c>
    </row>
    <row r="18" spans="1:9" ht="51">
      <c r="A18" s="218" t="s">
        <v>363</v>
      </c>
      <c r="B18" s="108" t="s">
        <v>723</v>
      </c>
      <c r="C18" s="108" t="s">
        <v>726</v>
      </c>
      <c r="D18" s="109" t="s">
        <v>740</v>
      </c>
      <c r="E18" s="108"/>
      <c r="F18" s="110">
        <f>Ведомственная!G18</f>
        <v>2280</v>
      </c>
      <c r="G18" s="110">
        <f>Ведомственная!H18</f>
        <v>2466.3000000000002</v>
      </c>
      <c r="H18" s="110">
        <f>Ведомственная!I18</f>
        <v>2603</v>
      </c>
      <c r="I18" s="145">
        <f t="shared" si="0"/>
        <v>7349.3</v>
      </c>
    </row>
    <row r="19" spans="1:9" ht="51" outlineLevel="1">
      <c r="A19" s="219" t="s">
        <v>438</v>
      </c>
      <c r="B19" s="111" t="s">
        <v>723</v>
      </c>
      <c r="C19" s="111" t="s">
        <v>726</v>
      </c>
      <c r="D19" s="112" t="s">
        <v>582</v>
      </c>
      <c r="E19" s="111"/>
      <c r="F19" s="113">
        <f>Ведомственная!G19</f>
        <v>2280</v>
      </c>
      <c r="G19" s="113">
        <f>Ведомственная!H19</f>
        <v>2466.3000000000002</v>
      </c>
      <c r="H19" s="113">
        <f>Ведомственная!I19</f>
        <v>2603</v>
      </c>
      <c r="I19" s="145">
        <f t="shared" si="0"/>
        <v>7349.3</v>
      </c>
    </row>
    <row r="20" spans="1:9" ht="25.5" outlineLevel="1">
      <c r="A20" s="220" t="s">
        <v>364</v>
      </c>
      <c r="B20" s="114" t="s">
        <v>723</v>
      </c>
      <c r="C20" s="114" t="s">
        <v>726</v>
      </c>
      <c r="D20" s="115" t="s">
        <v>737</v>
      </c>
      <c r="E20" s="114"/>
      <c r="F20" s="113">
        <f>Ведомственная!G20</f>
        <v>2280</v>
      </c>
      <c r="G20" s="113">
        <f>Ведомственная!H20</f>
        <v>2466.3000000000002</v>
      </c>
      <c r="H20" s="113">
        <f>Ведомственная!I20</f>
        <v>2603</v>
      </c>
      <c r="I20" s="145">
        <f t="shared" si="0"/>
        <v>7349.3</v>
      </c>
    </row>
    <row r="21" spans="1:9" ht="38.25" outlineLevel="1">
      <c r="A21" s="221" t="s">
        <v>365</v>
      </c>
      <c r="B21" s="117" t="s">
        <v>723</v>
      </c>
      <c r="C21" s="117" t="s">
        <v>726</v>
      </c>
      <c r="D21" s="118" t="s">
        <v>738</v>
      </c>
      <c r="E21" s="117"/>
      <c r="F21" s="113">
        <f>Ведомственная!G21</f>
        <v>2280</v>
      </c>
      <c r="G21" s="113">
        <f>Ведомственная!H21</f>
        <v>2466.3000000000002</v>
      </c>
      <c r="H21" s="113">
        <f>Ведомственная!I21</f>
        <v>2603</v>
      </c>
      <c r="I21" s="145">
        <f t="shared" si="0"/>
        <v>7349.3</v>
      </c>
    </row>
    <row r="22" spans="1:9" ht="63.75" outlineLevel="1">
      <c r="A22" s="222" t="s">
        <v>366</v>
      </c>
      <c r="B22" s="119" t="s">
        <v>723</v>
      </c>
      <c r="C22" s="119" t="s">
        <v>726</v>
      </c>
      <c r="D22" s="121" t="s">
        <v>741</v>
      </c>
      <c r="E22" s="119"/>
      <c r="F22" s="113">
        <f>Ведомственная!G22</f>
        <v>2280</v>
      </c>
      <c r="G22" s="113">
        <f>Ведомственная!H22</f>
        <v>2466.3000000000002</v>
      </c>
      <c r="H22" s="113">
        <f>Ведомственная!I22</f>
        <v>2603</v>
      </c>
      <c r="I22" s="145">
        <f t="shared" si="0"/>
        <v>7349.3</v>
      </c>
    </row>
    <row r="23" spans="1:9" ht="127.5" outlineLevel="1">
      <c r="A23" s="223" t="s">
        <v>820</v>
      </c>
      <c r="B23" s="75" t="s">
        <v>723</v>
      </c>
      <c r="C23" s="75" t="s">
        <v>726</v>
      </c>
      <c r="D23" s="120" t="s">
        <v>741</v>
      </c>
      <c r="E23" s="75" t="s">
        <v>30</v>
      </c>
      <c r="F23" s="113">
        <f>Ведомственная!G23</f>
        <v>1646</v>
      </c>
      <c r="G23" s="113">
        <f>Ведомственная!H23</f>
        <v>1829.3</v>
      </c>
      <c r="H23" s="113">
        <f>Ведомственная!I23</f>
        <v>1966</v>
      </c>
      <c r="I23" s="145">
        <f t="shared" si="0"/>
        <v>5441.3</v>
      </c>
    </row>
    <row r="24" spans="1:9" ht="89.25" outlineLevel="1">
      <c r="A24" s="223" t="s">
        <v>821</v>
      </c>
      <c r="B24" s="75" t="s">
        <v>723</v>
      </c>
      <c r="C24" s="75" t="s">
        <v>726</v>
      </c>
      <c r="D24" s="120" t="s">
        <v>741</v>
      </c>
      <c r="E24" s="75" t="s">
        <v>55</v>
      </c>
      <c r="F24" s="113">
        <f>Ведомственная!G24</f>
        <v>627</v>
      </c>
      <c r="G24" s="113">
        <f>Ведомственная!H24</f>
        <v>630</v>
      </c>
      <c r="H24" s="113">
        <f>Ведомственная!I24</f>
        <v>630</v>
      </c>
      <c r="I24" s="145">
        <f t="shared" si="0"/>
        <v>1887</v>
      </c>
    </row>
    <row r="25" spans="1:9" ht="63.75" outlineLevel="1">
      <c r="A25" s="223" t="s">
        <v>822</v>
      </c>
      <c r="B25" s="75" t="s">
        <v>723</v>
      </c>
      <c r="C25" s="75" t="s">
        <v>726</v>
      </c>
      <c r="D25" s="120" t="s">
        <v>741</v>
      </c>
      <c r="E25" s="75" t="s">
        <v>152</v>
      </c>
      <c r="F25" s="113">
        <f>Ведомственная!G25</f>
        <v>7</v>
      </c>
      <c r="G25" s="113">
        <f>Ведомственная!H25</f>
        <v>7</v>
      </c>
      <c r="H25" s="113">
        <f>Ведомственная!I25</f>
        <v>7</v>
      </c>
      <c r="I25" s="145">
        <f t="shared" si="0"/>
        <v>21</v>
      </c>
    </row>
    <row r="26" spans="1:9" ht="51" outlineLevel="1">
      <c r="A26" s="222" t="s">
        <v>367</v>
      </c>
      <c r="B26" s="119" t="s">
        <v>723</v>
      </c>
      <c r="C26" s="119" t="s">
        <v>726</v>
      </c>
      <c r="D26" s="121" t="s">
        <v>739</v>
      </c>
      <c r="E26" s="119"/>
      <c r="F26" s="113">
        <f>Ведомственная!G26</f>
        <v>0</v>
      </c>
      <c r="G26" s="113">
        <f>Ведомственная!H26</f>
        <v>0</v>
      </c>
      <c r="H26" s="113">
        <f>Ведомственная!I26</f>
        <v>0</v>
      </c>
      <c r="I26" s="145">
        <f t="shared" si="0"/>
        <v>0</v>
      </c>
    </row>
    <row r="27" spans="1:9" ht="114.75" outlineLevel="1">
      <c r="A27" s="223" t="s">
        <v>819</v>
      </c>
      <c r="B27" s="75" t="s">
        <v>723</v>
      </c>
      <c r="C27" s="75" t="s">
        <v>726</v>
      </c>
      <c r="D27" s="120" t="s">
        <v>739</v>
      </c>
      <c r="E27" s="75" t="s">
        <v>30</v>
      </c>
      <c r="F27" s="113">
        <f>Ведомственная!G27</f>
        <v>0</v>
      </c>
      <c r="G27" s="113">
        <f>Ведомственная!H27</f>
        <v>0</v>
      </c>
      <c r="H27" s="113">
        <f>Ведомственная!I27</f>
        <v>0</v>
      </c>
      <c r="I27" s="145">
        <f t="shared" si="0"/>
        <v>0</v>
      </c>
    </row>
    <row r="28" spans="1:9" ht="51" outlineLevel="1">
      <c r="A28" s="223" t="s">
        <v>467</v>
      </c>
      <c r="B28" s="119" t="s">
        <v>723</v>
      </c>
      <c r="C28" s="119" t="s">
        <v>726</v>
      </c>
      <c r="D28" s="120" t="s">
        <v>742</v>
      </c>
      <c r="E28" s="119"/>
      <c r="F28" s="113">
        <f>Ведомственная!G28</f>
        <v>0</v>
      </c>
      <c r="G28" s="113">
        <f>Ведомственная!H28</f>
        <v>0</v>
      </c>
      <c r="H28" s="113">
        <f>Ведомственная!I28</f>
        <v>0</v>
      </c>
      <c r="I28" s="145">
        <f t="shared" si="0"/>
        <v>0</v>
      </c>
    </row>
    <row r="29" spans="1:9" ht="76.5" outlineLevel="1">
      <c r="A29" s="223" t="s">
        <v>876</v>
      </c>
      <c r="B29" s="75" t="s">
        <v>723</v>
      </c>
      <c r="C29" s="75" t="s">
        <v>726</v>
      </c>
      <c r="D29" s="120" t="s">
        <v>742</v>
      </c>
      <c r="E29" s="75" t="s">
        <v>55</v>
      </c>
      <c r="F29" s="113">
        <f>Ведомственная!G29</f>
        <v>0</v>
      </c>
      <c r="G29" s="113">
        <f>Ведомственная!H29</f>
        <v>0</v>
      </c>
      <c r="H29" s="113">
        <f>Ведомственная!I29</f>
        <v>0</v>
      </c>
      <c r="I29" s="145">
        <f t="shared" si="0"/>
        <v>0</v>
      </c>
    </row>
    <row r="30" spans="1:9" ht="63.75" outlineLevel="1">
      <c r="A30" s="221" t="s">
        <v>371</v>
      </c>
      <c r="B30" s="117" t="s">
        <v>723</v>
      </c>
      <c r="C30" s="117" t="s">
        <v>726</v>
      </c>
      <c r="D30" s="118" t="s">
        <v>743</v>
      </c>
      <c r="E30" s="117"/>
      <c r="F30" s="113">
        <f>Ведомственная!G30</f>
        <v>0</v>
      </c>
      <c r="G30" s="113">
        <f>Ведомственная!H30</f>
        <v>0</v>
      </c>
      <c r="H30" s="113">
        <f>Ведомственная!I30</f>
        <v>0</v>
      </c>
      <c r="I30" s="145">
        <f t="shared" si="0"/>
        <v>0</v>
      </c>
    </row>
    <row r="31" spans="1:9" ht="63.75" outlineLevel="1">
      <c r="A31" s="222" t="s">
        <v>366</v>
      </c>
      <c r="B31" s="119" t="s">
        <v>723</v>
      </c>
      <c r="C31" s="119" t="s">
        <v>726</v>
      </c>
      <c r="D31" s="122" t="s">
        <v>744</v>
      </c>
      <c r="E31" s="119"/>
      <c r="F31" s="113">
        <f>Ведомственная!G31</f>
        <v>0</v>
      </c>
      <c r="G31" s="113">
        <f>Ведомственная!H31</f>
        <v>0</v>
      </c>
      <c r="H31" s="113">
        <f>Ведомственная!I31</f>
        <v>0</v>
      </c>
      <c r="I31" s="145">
        <f t="shared" si="0"/>
        <v>0</v>
      </c>
    </row>
    <row r="32" spans="1:9" ht="63.75" outlineLevel="1">
      <c r="A32" s="223" t="s">
        <v>822</v>
      </c>
      <c r="B32" s="75" t="s">
        <v>723</v>
      </c>
      <c r="C32" s="75" t="s">
        <v>726</v>
      </c>
      <c r="D32" s="122" t="s">
        <v>744</v>
      </c>
      <c r="E32" s="123" t="s">
        <v>147</v>
      </c>
      <c r="F32" s="113">
        <f>Ведомственная!G32</f>
        <v>0</v>
      </c>
      <c r="G32" s="113">
        <f>Ведомственная!H32</f>
        <v>0</v>
      </c>
      <c r="H32" s="113">
        <f>Ведомственная!I32</f>
        <v>0</v>
      </c>
      <c r="I32" s="145">
        <f t="shared" si="0"/>
        <v>0</v>
      </c>
    </row>
    <row r="33" spans="1:9">
      <c r="A33" s="218" t="s">
        <v>368</v>
      </c>
      <c r="B33" s="108" t="s">
        <v>723</v>
      </c>
      <c r="C33" s="108" t="s">
        <v>22</v>
      </c>
      <c r="D33" s="109" t="s">
        <v>740</v>
      </c>
      <c r="E33" s="108"/>
      <c r="F33" s="110">
        <f>Ведомственная!G33</f>
        <v>1</v>
      </c>
      <c r="G33" s="110">
        <f>Ведомственная!H33</f>
        <v>1</v>
      </c>
      <c r="H33" s="110">
        <f>Ведомственная!I33</f>
        <v>1</v>
      </c>
      <c r="I33" s="145">
        <f t="shared" si="0"/>
        <v>3</v>
      </c>
    </row>
    <row r="34" spans="1:9" ht="51" outlineLevel="1">
      <c r="A34" s="219" t="s">
        <v>438</v>
      </c>
      <c r="B34" s="111" t="s">
        <v>723</v>
      </c>
      <c r="C34" s="111" t="s">
        <v>22</v>
      </c>
      <c r="D34" s="112" t="s">
        <v>582</v>
      </c>
      <c r="E34" s="111"/>
      <c r="F34" s="113">
        <f>Ведомственная!G34</f>
        <v>1</v>
      </c>
      <c r="G34" s="113">
        <f>Ведомственная!H34</f>
        <v>1</v>
      </c>
      <c r="H34" s="113">
        <f>Ведомственная!I34</f>
        <v>1</v>
      </c>
      <c r="I34" s="145">
        <f t="shared" si="0"/>
        <v>3</v>
      </c>
    </row>
    <row r="35" spans="1:9" ht="25.5" outlineLevel="1">
      <c r="A35" s="220" t="s">
        <v>364</v>
      </c>
      <c r="B35" s="114" t="s">
        <v>723</v>
      </c>
      <c r="C35" s="114" t="s">
        <v>22</v>
      </c>
      <c r="D35" s="115" t="s">
        <v>737</v>
      </c>
      <c r="E35" s="114"/>
      <c r="F35" s="113">
        <f>Ведомственная!G35</f>
        <v>1</v>
      </c>
      <c r="G35" s="113">
        <f>Ведомственная!H35</f>
        <v>1</v>
      </c>
      <c r="H35" s="113">
        <f>Ведомственная!I35</f>
        <v>1</v>
      </c>
      <c r="I35" s="145">
        <f t="shared" si="0"/>
        <v>3</v>
      </c>
    </row>
    <row r="36" spans="1:9" ht="25.5" outlineLevel="1">
      <c r="A36" s="221" t="s">
        <v>369</v>
      </c>
      <c r="B36" s="117" t="s">
        <v>723</v>
      </c>
      <c r="C36" s="117" t="s">
        <v>22</v>
      </c>
      <c r="D36" s="118" t="s">
        <v>586</v>
      </c>
      <c r="E36" s="117"/>
      <c r="F36" s="113">
        <f>Ведомственная!G36</f>
        <v>1</v>
      </c>
      <c r="G36" s="113">
        <f>Ведомственная!H36</f>
        <v>1</v>
      </c>
      <c r="H36" s="113">
        <f>Ведомственная!I36</f>
        <v>1</v>
      </c>
      <c r="I36" s="145">
        <f t="shared" si="0"/>
        <v>3</v>
      </c>
    </row>
    <row r="37" spans="1:9" ht="25.5" outlineLevel="1">
      <c r="A37" s="222" t="s">
        <v>439</v>
      </c>
      <c r="B37" s="119" t="s">
        <v>723</v>
      </c>
      <c r="C37" s="119" t="s">
        <v>22</v>
      </c>
      <c r="D37" s="121" t="s">
        <v>745</v>
      </c>
      <c r="E37" s="119"/>
      <c r="F37" s="113">
        <f>Ведомственная!G37</f>
        <v>1</v>
      </c>
      <c r="G37" s="113">
        <f>Ведомственная!H37</f>
        <v>1</v>
      </c>
      <c r="H37" s="113">
        <f>Ведомственная!I37</f>
        <v>1</v>
      </c>
      <c r="I37" s="145">
        <f t="shared" si="0"/>
        <v>3</v>
      </c>
    </row>
    <row r="38" spans="1:9" ht="38.25" outlineLevel="1">
      <c r="A38" s="223" t="s">
        <v>875</v>
      </c>
      <c r="B38" s="75" t="s">
        <v>723</v>
      </c>
      <c r="C38" s="75" t="s">
        <v>22</v>
      </c>
      <c r="D38" s="120" t="s">
        <v>745</v>
      </c>
      <c r="E38" s="75" t="s">
        <v>152</v>
      </c>
      <c r="F38" s="113">
        <f>Ведомственная!G38</f>
        <v>1</v>
      </c>
      <c r="G38" s="113">
        <f>Ведомственная!H38</f>
        <v>1</v>
      </c>
      <c r="H38" s="113">
        <f>Ведомственная!I38</f>
        <v>1</v>
      </c>
      <c r="I38" s="145">
        <f t="shared" si="0"/>
        <v>3</v>
      </c>
    </row>
    <row r="39" spans="1:9">
      <c r="A39" s="218" t="s">
        <v>370</v>
      </c>
      <c r="B39" s="108" t="s">
        <v>723</v>
      </c>
      <c r="C39" s="108" t="s">
        <v>24</v>
      </c>
      <c r="D39" s="109" t="s">
        <v>740</v>
      </c>
      <c r="E39" s="108"/>
      <c r="F39" s="110">
        <f>Ведомственная!G39</f>
        <v>1282.5</v>
      </c>
      <c r="G39" s="110">
        <f>Ведомственная!H39</f>
        <v>0</v>
      </c>
      <c r="H39" s="110">
        <f>Ведомственная!I39</f>
        <v>0</v>
      </c>
      <c r="I39" s="145">
        <f t="shared" si="0"/>
        <v>1282.5</v>
      </c>
    </row>
    <row r="40" spans="1:9" ht="51" outlineLevel="1">
      <c r="A40" s="219" t="s">
        <v>438</v>
      </c>
      <c r="B40" s="111" t="s">
        <v>723</v>
      </c>
      <c r="C40" s="111" t="s">
        <v>24</v>
      </c>
      <c r="D40" s="112" t="s">
        <v>582</v>
      </c>
      <c r="E40" s="111"/>
      <c r="F40" s="113">
        <f>Ведомственная!G40</f>
        <v>1282.5</v>
      </c>
      <c r="G40" s="113">
        <f>Ведомственная!H40</f>
        <v>0</v>
      </c>
      <c r="H40" s="113">
        <f>Ведомственная!I40</f>
        <v>0</v>
      </c>
      <c r="I40" s="145">
        <f t="shared" si="0"/>
        <v>1282.5</v>
      </c>
    </row>
    <row r="41" spans="1:9" ht="25.5" outlineLevel="1">
      <c r="A41" s="220" t="s">
        <v>364</v>
      </c>
      <c r="B41" s="114" t="s">
        <v>723</v>
      </c>
      <c r="C41" s="114" t="s">
        <v>24</v>
      </c>
      <c r="D41" s="115" t="s">
        <v>737</v>
      </c>
      <c r="E41" s="114"/>
      <c r="F41" s="113">
        <f>Ведомственная!G41</f>
        <v>1282.5</v>
      </c>
      <c r="G41" s="113">
        <f>Ведомственная!H41</f>
        <v>0</v>
      </c>
      <c r="H41" s="113">
        <f>Ведомственная!I41</f>
        <v>0</v>
      </c>
      <c r="I41" s="145">
        <f t="shared" si="0"/>
        <v>1282.5</v>
      </c>
    </row>
    <row r="42" spans="1:9" ht="63.75" outlineLevel="1">
      <c r="A42" s="221" t="s">
        <v>371</v>
      </c>
      <c r="B42" s="117" t="s">
        <v>723</v>
      </c>
      <c r="C42" s="117" t="s">
        <v>24</v>
      </c>
      <c r="D42" s="118" t="s">
        <v>743</v>
      </c>
      <c r="E42" s="117"/>
      <c r="F42" s="113">
        <f>Ведомственная!G42</f>
        <v>1282.5</v>
      </c>
      <c r="G42" s="113">
        <f>Ведомственная!H42</f>
        <v>0</v>
      </c>
      <c r="H42" s="113">
        <f>Ведомственная!I42</f>
        <v>0</v>
      </c>
      <c r="I42" s="145">
        <f t="shared" si="0"/>
        <v>1282.5</v>
      </c>
    </row>
    <row r="43" spans="1:9" ht="89.25" outlineLevel="1">
      <c r="A43" s="222" t="s">
        <v>372</v>
      </c>
      <c r="B43" s="119" t="s">
        <v>723</v>
      </c>
      <c r="C43" s="119" t="s">
        <v>24</v>
      </c>
      <c r="D43" s="121" t="s">
        <v>746</v>
      </c>
      <c r="E43" s="119"/>
      <c r="F43" s="113">
        <f>Ведомственная!G43</f>
        <v>82</v>
      </c>
      <c r="G43" s="113">
        <f>Ведомственная!H43</f>
        <v>0</v>
      </c>
      <c r="H43" s="113">
        <f>Ведомственная!I43</f>
        <v>0</v>
      </c>
      <c r="I43" s="145">
        <f t="shared" si="0"/>
        <v>82</v>
      </c>
    </row>
    <row r="44" spans="1:9" ht="89.25" outlineLevel="1">
      <c r="A44" s="223" t="s">
        <v>874</v>
      </c>
      <c r="B44" s="75" t="s">
        <v>723</v>
      </c>
      <c r="C44" s="75" t="s">
        <v>24</v>
      </c>
      <c r="D44" s="120" t="s">
        <v>746</v>
      </c>
      <c r="E44" s="75" t="s">
        <v>147</v>
      </c>
      <c r="F44" s="113">
        <f>Ведомственная!G44</f>
        <v>82</v>
      </c>
      <c r="G44" s="113">
        <f>Ведомственная!H44</f>
        <v>0</v>
      </c>
      <c r="H44" s="113">
        <f>Ведомственная!I44</f>
        <v>0</v>
      </c>
      <c r="I44" s="145">
        <f t="shared" si="0"/>
        <v>82</v>
      </c>
    </row>
    <row r="45" spans="1:9" ht="76.5" outlineLevel="1">
      <c r="A45" s="222" t="s">
        <v>373</v>
      </c>
      <c r="B45" s="119" t="s">
        <v>723</v>
      </c>
      <c r="C45" s="119" t="s">
        <v>24</v>
      </c>
      <c r="D45" s="121" t="s">
        <v>747</v>
      </c>
      <c r="E45" s="119"/>
      <c r="F45" s="113">
        <f>Ведомственная!G45</f>
        <v>40.200000000000003</v>
      </c>
      <c r="G45" s="113">
        <f>Ведомственная!H45</f>
        <v>0</v>
      </c>
      <c r="H45" s="113">
        <f>Ведомственная!I45</f>
        <v>0</v>
      </c>
      <c r="I45" s="145">
        <f t="shared" si="0"/>
        <v>40.200000000000003</v>
      </c>
    </row>
    <row r="46" spans="1:9" ht="76.5" outlineLevel="1">
      <c r="A46" s="223" t="s">
        <v>873</v>
      </c>
      <c r="B46" s="75" t="s">
        <v>723</v>
      </c>
      <c r="C46" s="75" t="s">
        <v>24</v>
      </c>
      <c r="D46" s="120" t="s">
        <v>747</v>
      </c>
      <c r="E46" s="75" t="s">
        <v>147</v>
      </c>
      <c r="F46" s="113">
        <f>Ведомственная!G46</f>
        <v>40.200000000000003</v>
      </c>
      <c r="G46" s="113">
        <f>Ведомственная!H46</f>
        <v>0</v>
      </c>
      <c r="H46" s="113">
        <f>Ведомственная!I46</f>
        <v>0</v>
      </c>
      <c r="I46" s="145">
        <f t="shared" si="0"/>
        <v>40.200000000000003</v>
      </c>
    </row>
    <row r="47" spans="1:9" ht="76.5" outlineLevel="1">
      <c r="A47" s="222" t="s">
        <v>374</v>
      </c>
      <c r="B47" s="119" t="s">
        <v>723</v>
      </c>
      <c r="C47" s="119" t="s">
        <v>24</v>
      </c>
      <c r="D47" s="121" t="s">
        <v>748</v>
      </c>
      <c r="E47" s="119"/>
      <c r="F47" s="113">
        <f>Ведомственная!G47</f>
        <v>18.5</v>
      </c>
      <c r="G47" s="113">
        <f>Ведомственная!H47</f>
        <v>0</v>
      </c>
      <c r="H47" s="113">
        <f>Ведомственная!I47</f>
        <v>0</v>
      </c>
      <c r="I47" s="145">
        <f t="shared" si="0"/>
        <v>18.5</v>
      </c>
    </row>
    <row r="48" spans="1:9" ht="89.25" outlineLevel="1">
      <c r="A48" s="223" t="s">
        <v>872</v>
      </c>
      <c r="B48" s="75" t="s">
        <v>723</v>
      </c>
      <c r="C48" s="75" t="s">
        <v>24</v>
      </c>
      <c r="D48" s="120" t="s">
        <v>748</v>
      </c>
      <c r="E48" s="75" t="s">
        <v>147</v>
      </c>
      <c r="F48" s="113">
        <f>Ведомственная!G48</f>
        <v>18.5</v>
      </c>
      <c r="G48" s="113">
        <f>Ведомственная!H48</f>
        <v>0</v>
      </c>
      <c r="H48" s="113">
        <f>Ведомственная!I48</f>
        <v>0</v>
      </c>
      <c r="I48" s="145">
        <f t="shared" si="0"/>
        <v>18.5</v>
      </c>
    </row>
    <row r="49" spans="1:9" ht="76.5" outlineLevel="1">
      <c r="A49" s="222" t="s">
        <v>375</v>
      </c>
      <c r="B49" s="119" t="s">
        <v>723</v>
      </c>
      <c r="C49" s="119" t="s">
        <v>24</v>
      </c>
      <c r="D49" s="121" t="s">
        <v>749</v>
      </c>
      <c r="E49" s="119"/>
      <c r="F49" s="113">
        <f>Ведомственная!G49</f>
        <v>21.5</v>
      </c>
      <c r="G49" s="113">
        <f>Ведомственная!H49</f>
        <v>0</v>
      </c>
      <c r="H49" s="113">
        <f>Ведомственная!I49</f>
        <v>0</v>
      </c>
      <c r="I49" s="145">
        <f t="shared" si="0"/>
        <v>21.5</v>
      </c>
    </row>
    <row r="50" spans="1:9" ht="89.25" outlineLevel="1">
      <c r="A50" s="223" t="s">
        <v>871</v>
      </c>
      <c r="B50" s="75" t="s">
        <v>723</v>
      </c>
      <c r="C50" s="75" t="s">
        <v>24</v>
      </c>
      <c r="D50" s="120" t="s">
        <v>749</v>
      </c>
      <c r="E50" s="75" t="s">
        <v>147</v>
      </c>
      <c r="F50" s="113">
        <f>Ведомственная!G50</f>
        <v>21.5</v>
      </c>
      <c r="G50" s="113">
        <f>Ведомственная!H50</f>
        <v>0</v>
      </c>
      <c r="H50" s="113">
        <f>Ведомственная!I50</f>
        <v>0</v>
      </c>
      <c r="I50" s="145">
        <f t="shared" si="0"/>
        <v>21.5</v>
      </c>
    </row>
    <row r="51" spans="1:9" ht="76.5" outlineLevel="1">
      <c r="A51" s="222" t="s">
        <v>376</v>
      </c>
      <c r="B51" s="119" t="s">
        <v>723</v>
      </c>
      <c r="C51" s="119" t="s">
        <v>24</v>
      </c>
      <c r="D51" s="121" t="s">
        <v>750</v>
      </c>
      <c r="E51" s="119"/>
      <c r="F51" s="113">
        <f>Ведомственная!G51</f>
        <v>1120.3</v>
      </c>
      <c r="G51" s="113">
        <f>Ведомственная!H51</f>
        <v>0</v>
      </c>
      <c r="H51" s="113">
        <f>Ведомственная!I51</f>
        <v>0</v>
      </c>
      <c r="I51" s="145">
        <f t="shared" si="0"/>
        <v>1120.3</v>
      </c>
    </row>
    <row r="52" spans="1:9" ht="76.5" outlineLevel="1">
      <c r="A52" s="223" t="s">
        <v>870</v>
      </c>
      <c r="B52" s="75" t="s">
        <v>723</v>
      </c>
      <c r="C52" s="75" t="s">
        <v>24</v>
      </c>
      <c r="D52" s="120" t="s">
        <v>750</v>
      </c>
      <c r="E52" s="75" t="s">
        <v>147</v>
      </c>
      <c r="F52" s="113">
        <f>Ведомственная!G52</f>
        <v>1120.3</v>
      </c>
      <c r="G52" s="113">
        <f>Ведомственная!H52</f>
        <v>0</v>
      </c>
      <c r="H52" s="113">
        <f>Ведомственная!I52</f>
        <v>0</v>
      </c>
      <c r="I52" s="145">
        <f t="shared" si="0"/>
        <v>1120.3</v>
      </c>
    </row>
    <row r="53" spans="1:9">
      <c r="A53" s="214" t="s">
        <v>466</v>
      </c>
      <c r="B53" s="72" t="s">
        <v>724</v>
      </c>
      <c r="C53" s="72" t="s">
        <v>730</v>
      </c>
      <c r="D53" s="106" t="s">
        <v>740</v>
      </c>
      <c r="E53" s="72"/>
      <c r="F53" s="107">
        <f>Ведомственная!G53</f>
        <v>156.19999999999999</v>
      </c>
      <c r="G53" s="107">
        <f>Ведомственная!H53</f>
        <v>171.3</v>
      </c>
      <c r="H53" s="107">
        <f>Ведомственная!I53</f>
        <v>177.5</v>
      </c>
      <c r="I53" s="145">
        <f t="shared" si="0"/>
        <v>505</v>
      </c>
    </row>
    <row r="54" spans="1:9">
      <c r="A54" s="218" t="s">
        <v>465</v>
      </c>
      <c r="B54" s="108" t="s">
        <v>724</v>
      </c>
      <c r="C54" s="108" t="s">
        <v>725</v>
      </c>
      <c r="D54" s="109" t="s">
        <v>740</v>
      </c>
      <c r="E54" s="108"/>
      <c r="F54" s="110">
        <f>Ведомственная!G54</f>
        <v>156.19999999999999</v>
      </c>
      <c r="G54" s="110">
        <f>Ведомственная!H54</f>
        <v>171.3</v>
      </c>
      <c r="H54" s="110">
        <f>Ведомственная!I54</f>
        <v>177.5</v>
      </c>
      <c r="I54" s="145">
        <f t="shared" si="0"/>
        <v>505</v>
      </c>
    </row>
    <row r="55" spans="1:9" ht="51" outlineLevel="1">
      <c r="A55" s="219" t="s">
        <v>438</v>
      </c>
      <c r="B55" s="111" t="s">
        <v>724</v>
      </c>
      <c r="C55" s="111" t="s">
        <v>725</v>
      </c>
      <c r="D55" s="112" t="s">
        <v>582</v>
      </c>
      <c r="E55" s="111"/>
      <c r="F55" s="113">
        <f>Ведомственная!G55</f>
        <v>156.19999999999999</v>
      </c>
      <c r="G55" s="113">
        <f>Ведомственная!H55</f>
        <v>171.3</v>
      </c>
      <c r="H55" s="113">
        <f>Ведомственная!I55</f>
        <v>177.5</v>
      </c>
      <c r="I55" s="145">
        <f t="shared" si="0"/>
        <v>505</v>
      </c>
    </row>
    <row r="56" spans="1:9" ht="25.5" outlineLevel="1">
      <c r="A56" s="220" t="s">
        <v>364</v>
      </c>
      <c r="B56" s="114" t="s">
        <v>724</v>
      </c>
      <c r="C56" s="114" t="s">
        <v>725</v>
      </c>
      <c r="D56" s="115" t="s">
        <v>737</v>
      </c>
      <c r="E56" s="114"/>
      <c r="F56" s="113">
        <f>Ведомственная!G56</f>
        <v>156.19999999999999</v>
      </c>
      <c r="G56" s="113">
        <f>Ведомственная!H56</f>
        <v>171.3</v>
      </c>
      <c r="H56" s="113">
        <f>Ведомственная!I56</f>
        <v>177.5</v>
      </c>
      <c r="I56" s="145">
        <f t="shared" si="0"/>
        <v>505</v>
      </c>
    </row>
    <row r="57" spans="1:9" ht="63.75" outlineLevel="1">
      <c r="A57" s="221" t="s">
        <v>371</v>
      </c>
      <c r="B57" s="117" t="s">
        <v>724</v>
      </c>
      <c r="C57" s="117" t="s">
        <v>725</v>
      </c>
      <c r="D57" s="118" t="s">
        <v>743</v>
      </c>
      <c r="E57" s="117"/>
      <c r="F57" s="113">
        <f>Ведомственная!G57</f>
        <v>156.19999999999999</v>
      </c>
      <c r="G57" s="113">
        <f>Ведомственная!H57</f>
        <v>171.3</v>
      </c>
      <c r="H57" s="113">
        <f>Ведомственная!I57</f>
        <v>177.5</v>
      </c>
      <c r="I57" s="145">
        <f t="shared" si="0"/>
        <v>505</v>
      </c>
    </row>
    <row r="58" spans="1:9" ht="38.25" outlineLevel="1">
      <c r="A58" s="221" t="s">
        <v>883</v>
      </c>
      <c r="B58" s="119" t="s">
        <v>724</v>
      </c>
      <c r="C58" s="119" t="s">
        <v>725</v>
      </c>
      <c r="D58" s="121" t="s">
        <v>751</v>
      </c>
      <c r="E58" s="119"/>
      <c r="F58" s="113">
        <f>Ведомственная!G58</f>
        <v>156.19999999999999</v>
      </c>
      <c r="G58" s="113">
        <f>Ведомственная!H58</f>
        <v>171.3</v>
      </c>
      <c r="H58" s="113">
        <f>Ведомственная!I58</f>
        <v>177.5</v>
      </c>
      <c r="I58" s="145">
        <f t="shared" si="0"/>
        <v>505</v>
      </c>
    </row>
    <row r="59" spans="1:9" ht="102" outlineLevel="1">
      <c r="A59" s="223" t="s">
        <v>881</v>
      </c>
      <c r="B59" s="75" t="s">
        <v>724</v>
      </c>
      <c r="C59" s="75" t="s">
        <v>725</v>
      </c>
      <c r="D59" s="120" t="s">
        <v>751</v>
      </c>
      <c r="E59" s="75" t="s">
        <v>30</v>
      </c>
      <c r="F59" s="113">
        <f>Ведомственная!G59</f>
        <v>141.19999999999999</v>
      </c>
      <c r="G59" s="113">
        <f>Ведомственная!H59</f>
        <v>155.30000000000001</v>
      </c>
      <c r="H59" s="113">
        <f>Ведомственная!I59</f>
        <v>160.5</v>
      </c>
      <c r="I59" s="145">
        <f t="shared" si="0"/>
        <v>457</v>
      </c>
    </row>
    <row r="60" spans="1:9" ht="63.75" outlineLevel="1">
      <c r="A60" s="223" t="s">
        <v>884</v>
      </c>
      <c r="B60" s="75" t="s">
        <v>724</v>
      </c>
      <c r="C60" s="75" t="s">
        <v>725</v>
      </c>
      <c r="D60" s="120" t="s">
        <v>751</v>
      </c>
      <c r="E60" s="75" t="s">
        <v>55</v>
      </c>
      <c r="F60" s="113">
        <f>Ведомственная!G60</f>
        <v>15</v>
      </c>
      <c r="G60" s="113">
        <f>Ведомственная!H60</f>
        <v>16</v>
      </c>
      <c r="H60" s="113">
        <f>Ведомственная!I60</f>
        <v>17</v>
      </c>
      <c r="I60" s="145">
        <f t="shared" si="0"/>
        <v>48</v>
      </c>
    </row>
    <row r="61" spans="1:9" ht="25.5">
      <c r="A61" s="214" t="s">
        <v>377</v>
      </c>
      <c r="B61" s="72" t="s">
        <v>725</v>
      </c>
      <c r="C61" s="72" t="s">
        <v>730</v>
      </c>
      <c r="D61" s="106" t="s">
        <v>740</v>
      </c>
      <c r="E61" s="72"/>
      <c r="F61" s="107">
        <f>Ведомственная!G61</f>
        <v>543.6</v>
      </c>
      <c r="G61" s="107">
        <f>Ведомственная!H61</f>
        <v>0</v>
      </c>
      <c r="H61" s="107">
        <f>Ведомственная!I61</f>
        <v>0</v>
      </c>
      <c r="I61" s="145">
        <f t="shared" si="0"/>
        <v>543.6</v>
      </c>
    </row>
    <row r="62" spans="1:9" ht="51">
      <c r="A62" s="218" t="s">
        <v>380</v>
      </c>
      <c r="B62" s="108" t="s">
        <v>725</v>
      </c>
      <c r="C62" s="108" t="s">
        <v>21</v>
      </c>
      <c r="D62" s="109" t="s">
        <v>740</v>
      </c>
      <c r="E62" s="108"/>
      <c r="F62" s="110">
        <f>Ведомственная!G62</f>
        <v>543.6</v>
      </c>
      <c r="G62" s="110">
        <f>Ведомственная!H62</f>
        <v>0</v>
      </c>
      <c r="H62" s="110">
        <f>Ведомственная!I62</f>
        <v>0</v>
      </c>
      <c r="I62" s="145">
        <f t="shared" si="0"/>
        <v>543.6</v>
      </c>
    </row>
    <row r="63" spans="1:9" ht="51" outlineLevel="1">
      <c r="A63" s="219" t="s">
        <v>438</v>
      </c>
      <c r="B63" s="111" t="s">
        <v>725</v>
      </c>
      <c r="C63" s="111" t="s">
        <v>21</v>
      </c>
      <c r="D63" s="112" t="s">
        <v>582</v>
      </c>
      <c r="E63" s="111"/>
      <c r="F63" s="113">
        <f>Ведомственная!G63</f>
        <v>543.6</v>
      </c>
      <c r="G63" s="113">
        <f>Ведомственная!H63</f>
        <v>0</v>
      </c>
      <c r="H63" s="113">
        <f>Ведомственная!I63</f>
        <v>0</v>
      </c>
      <c r="I63" s="145">
        <f t="shared" si="0"/>
        <v>543.6</v>
      </c>
    </row>
    <row r="64" spans="1:9" ht="25.5" outlineLevel="1">
      <c r="A64" s="220" t="s">
        <v>364</v>
      </c>
      <c r="B64" s="114" t="s">
        <v>725</v>
      </c>
      <c r="C64" s="114" t="s">
        <v>21</v>
      </c>
      <c r="D64" s="115" t="s">
        <v>737</v>
      </c>
      <c r="E64" s="114"/>
      <c r="F64" s="113">
        <f>Ведомственная!G64</f>
        <v>543.6</v>
      </c>
      <c r="G64" s="113">
        <f>Ведомственная!H64</f>
        <v>0</v>
      </c>
      <c r="H64" s="113">
        <f>Ведомственная!I64</f>
        <v>0</v>
      </c>
      <c r="I64" s="145">
        <f t="shared" si="0"/>
        <v>543.6</v>
      </c>
    </row>
    <row r="65" spans="1:9" ht="38.25" outlineLevel="1">
      <c r="A65" s="221" t="s">
        <v>378</v>
      </c>
      <c r="B65" s="117" t="s">
        <v>725</v>
      </c>
      <c r="C65" s="117" t="s">
        <v>21</v>
      </c>
      <c r="D65" s="118" t="s">
        <v>752</v>
      </c>
      <c r="E65" s="117"/>
      <c r="F65" s="113">
        <f>Ведомственная!G65</f>
        <v>543.6</v>
      </c>
      <c r="G65" s="113">
        <f>Ведомственная!H65</f>
        <v>0</v>
      </c>
      <c r="H65" s="113">
        <f>Ведомственная!I65</f>
        <v>0</v>
      </c>
      <c r="I65" s="145">
        <f t="shared" si="0"/>
        <v>543.6</v>
      </c>
    </row>
    <row r="66" spans="1:9" ht="25.5" outlineLevel="1">
      <c r="A66" s="221" t="s">
        <v>463</v>
      </c>
      <c r="B66" s="119" t="s">
        <v>725</v>
      </c>
      <c r="C66" s="119" t="s">
        <v>21</v>
      </c>
      <c r="D66" s="121" t="s">
        <v>753</v>
      </c>
      <c r="E66" s="119"/>
      <c r="F66" s="113">
        <f>Ведомственная!G66</f>
        <v>468.6</v>
      </c>
      <c r="G66" s="113">
        <f>Ведомственная!H66</f>
        <v>0</v>
      </c>
      <c r="H66" s="113">
        <f>Ведомственная!I66</f>
        <v>0</v>
      </c>
      <c r="I66" s="145">
        <f t="shared" si="0"/>
        <v>468.6</v>
      </c>
    </row>
    <row r="67" spans="1:9" ht="51" outlineLevel="1">
      <c r="A67" s="223" t="s">
        <v>867</v>
      </c>
      <c r="B67" s="75" t="s">
        <v>725</v>
      </c>
      <c r="C67" s="75" t="s">
        <v>21</v>
      </c>
      <c r="D67" s="120" t="s">
        <v>753</v>
      </c>
      <c r="E67" s="75" t="s">
        <v>55</v>
      </c>
      <c r="F67" s="113">
        <f>Ведомственная!G67</f>
        <v>468.6</v>
      </c>
      <c r="G67" s="113">
        <f>Ведомственная!H67</f>
        <v>0</v>
      </c>
      <c r="H67" s="113">
        <f>Ведомственная!I67</f>
        <v>0</v>
      </c>
      <c r="I67" s="145">
        <f t="shared" si="0"/>
        <v>468.6</v>
      </c>
    </row>
    <row r="68" spans="1:9" ht="63.75" outlineLevel="1">
      <c r="A68" s="221" t="s">
        <v>868</v>
      </c>
      <c r="B68" s="75" t="s">
        <v>725</v>
      </c>
      <c r="C68" s="75" t="s">
        <v>21</v>
      </c>
      <c r="D68" s="120" t="s">
        <v>753</v>
      </c>
      <c r="E68" s="75" t="s">
        <v>217</v>
      </c>
      <c r="F68" s="113">
        <f>Ведомственная!G68</f>
        <v>0</v>
      </c>
      <c r="G68" s="113">
        <f>Ведомственная!H68</f>
        <v>0</v>
      </c>
      <c r="H68" s="113">
        <f>Ведомственная!I68</f>
        <v>0</v>
      </c>
      <c r="I68" s="145">
        <f t="shared" si="0"/>
        <v>0</v>
      </c>
    </row>
    <row r="69" spans="1:9" ht="51" outlineLevel="1">
      <c r="A69" s="222" t="s">
        <v>379</v>
      </c>
      <c r="B69" s="119" t="s">
        <v>725</v>
      </c>
      <c r="C69" s="119" t="s">
        <v>21</v>
      </c>
      <c r="D69" s="121" t="s">
        <v>754</v>
      </c>
      <c r="E69" s="119"/>
      <c r="F69" s="113">
        <f>Ведомственная!G69</f>
        <v>75</v>
      </c>
      <c r="G69" s="113">
        <f>Ведомственная!H69</f>
        <v>0</v>
      </c>
      <c r="H69" s="113">
        <f>Ведомственная!I69</f>
        <v>0</v>
      </c>
      <c r="I69" s="145">
        <f t="shared" si="0"/>
        <v>75</v>
      </c>
    </row>
    <row r="70" spans="1:9" ht="76.5" outlineLevel="1">
      <c r="A70" s="223" t="s">
        <v>866</v>
      </c>
      <c r="B70" s="75" t="s">
        <v>725</v>
      </c>
      <c r="C70" s="75" t="s">
        <v>21</v>
      </c>
      <c r="D70" s="120" t="s">
        <v>754</v>
      </c>
      <c r="E70" s="75" t="s">
        <v>55</v>
      </c>
      <c r="F70" s="113">
        <f>Ведомственная!G70</f>
        <v>75</v>
      </c>
      <c r="G70" s="113">
        <f>Ведомственная!H70</f>
        <v>0</v>
      </c>
      <c r="H70" s="113">
        <f>Ведомственная!I70</f>
        <v>0</v>
      </c>
      <c r="I70" s="145">
        <f t="shared" si="0"/>
        <v>75</v>
      </c>
    </row>
    <row r="71" spans="1:9" ht="38.25">
      <c r="A71" s="218" t="s">
        <v>381</v>
      </c>
      <c r="B71" s="108" t="s">
        <v>725</v>
      </c>
      <c r="C71" s="108" t="s">
        <v>25</v>
      </c>
      <c r="D71" s="109" t="s">
        <v>740</v>
      </c>
      <c r="E71" s="108"/>
      <c r="F71" s="110">
        <f>Ведомственная!G71</f>
        <v>0</v>
      </c>
      <c r="G71" s="110">
        <f>Ведомственная!H71</f>
        <v>0</v>
      </c>
      <c r="H71" s="110">
        <f>Ведомственная!I71</f>
        <v>0</v>
      </c>
      <c r="I71" s="145">
        <f t="shared" si="0"/>
        <v>0</v>
      </c>
    </row>
    <row r="72" spans="1:9" ht="51" outlineLevel="1">
      <c r="A72" s="219" t="s">
        <v>438</v>
      </c>
      <c r="B72" s="111" t="s">
        <v>725</v>
      </c>
      <c r="C72" s="111" t="s">
        <v>25</v>
      </c>
      <c r="D72" s="112" t="s">
        <v>582</v>
      </c>
      <c r="E72" s="111"/>
      <c r="F72" s="113">
        <f>Ведомственная!G72</f>
        <v>0</v>
      </c>
      <c r="G72" s="113">
        <f>Ведомственная!H72</f>
        <v>0</v>
      </c>
      <c r="H72" s="113">
        <f>Ведомственная!I72</f>
        <v>0</v>
      </c>
      <c r="I72" s="145">
        <f t="shared" si="0"/>
        <v>0</v>
      </c>
    </row>
    <row r="73" spans="1:9" ht="25.5" outlineLevel="1">
      <c r="A73" s="220" t="s">
        <v>364</v>
      </c>
      <c r="B73" s="114" t="s">
        <v>725</v>
      </c>
      <c r="C73" s="114" t="s">
        <v>25</v>
      </c>
      <c r="D73" s="115" t="s">
        <v>737</v>
      </c>
      <c r="E73" s="114"/>
      <c r="F73" s="113">
        <f>Ведомственная!G73</f>
        <v>0</v>
      </c>
      <c r="G73" s="113">
        <f>Ведомственная!H73</f>
        <v>0</v>
      </c>
      <c r="H73" s="113">
        <f>Ведомственная!I73</f>
        <v>0</v>
      </c>
      <c r="I73" s="145">
        <f t="shared" si="0"/>
        <v>0</v>
      </c>
    </row>
    <row r="74" spans="1:9" ht="38.25" outlineLevel="1">
      <c r="A74" s="221" t="s">
        <v>378</v>
      </c>
      <c r="B74" s="117" t="s">
        <v>725</v>
      </c>
      <c r="C74" s="117" t="s">
        <v>25</v>
      </c>
      <c r="D74" s="118" t="s">
        <v>752</v>
      </c>
      <c r="E74" s="117"/>
      <c r="F74" s="113">
        <f>Ведомственная!G74</f>
        <v>0</v>
      </c>
      <c r="G74" s="113">
        <f>Ведомственная!H74</f>
        <v>0</v>
      </c>
      <c r="H74" s="113">
        <f>Ведомственная!I74</f>
        <v>0</v>
      </c>
      <c r="I74" s="145">
        <f t="shared" si="0"/>
        <v>0</v>
      </c>
    </row>
    <row r="75" spans="1:9" ht="25.5" outlineLevel="1">
      <c r="A75" s="221" t="s">
        <v>462</v>
      </c>
      <c r="B75" s="119" t="s">
        <v>725</v>
      </c>
      <c r="C75" s="119" t="s">
        <v>25</v>
      </c>
      <c r="D75" s="122" t="s">
        <v>755</v>
      </c>
      <c r="E75" s="119"/>
      <c r="F75" s="113">
        <f>Ведомственная!G75</f>
        <v>0</v>
      </c>
      <c r="G75" s="113">
        <f>Ведомственная!H75</f>
        <v>0</v>
      </c>
      <c r="H75" s="113">
        <f>Ведомственная!I75</f>
        <v>0</v>
      </c>
      <c r="I75" s="145">
        <f t="shared" ref="I75:I139" si="1">F75+G75+H75</f>
        <v>0</v>
      </c>
    </row>
    <row r="76" spans="1:9" ht="51" outlineLevel="1">
      <c r="A76" s="223" t="s">
        <v>865</v>
      </c>
      <c r="B76" s="75" t="s">
        <v>725</v>
      </c>
      <c r="C76" s="75" t="s">
        <v>25</v>
      </c>
      <c r="D76" s="122" t="s">
        <v>755</v>
      </c>
      <c r="E76" s="75" t="s">
        <v>55</v>
      </c>
      <c r="F76" s="113">
        <f>Ведомственная!G76</f>
        <v>0</v>
      </c>
      <c r="G76" s="113">
        <f>Ведомственная!H76</f>
        <v>0</v>
      </c>
      <c r="H76" s="113">
        <f>Ведомственная!I76</f>
        <v>0</v>
      </c>
      <c r="I76" s="145">
        <f t="shared" si="1"/>
        <v>0</v>
      </c>
    </row>
    <row r="77" spans="1:9" ht="38.25" outlineLevel="1">
      <c r="A77" s="222" t="s">
        <v>382</v>
      </c>
      <c r="B77" s="119" t="s">
        <v>725</v>
      </c>
      <c r="C77" s="119" t="s">
        <v>25</v>
      </c>
      <c r="D77" s="121" t="s">
        <v>756</v>
      </c>
      <c r="E77" s="119"/>
      <c r="F77" s="113">
        <f>Ведомственная!G77</f>
        <v>0</v>
      </c>
      <c r="G77" s="113">
        <f>Ведомственная!H77</f>
        <v>0</v>
      </c>
      <c r="H77" s="113">
        <f>Ведомственная!I77</f>
        <v>0</v>
      </c>
      <c r="I77" s="145">
        <f t="shared" si="1"/>
        <v>0</v>
      </c>
    </row>
    <row r="78" spans="1:9" ht="63.75" outlineLevel="1">
      <c r="A78" s="223" t="s">
        <v>864</v>
      </c>
      <c r="B78" s="75" t="s">
        <v>725</v>
      </c>
      <c r="C78" s="75" t="s">
        <v>25</v>
      </c>
      <c r="D78" s="120" t="s">
        <v>756</v>
      </c>
      <c r="E78" s="75" t="s">
        <v>55</v>
      </c>
      <c r="F78" s="113">
        <f>Ведомственная!G78</f>
        <v>0</v>
      </c>
      <c r="G78" s="113">
        <f>Ведомственная!H78</f>
        <v>0</v>
      </c>
      <c r="H78" s="113">
        <f>Ведомственная!I78</f>
        <v>0</v>
      </c>
      <c r="I78" s="145">
        <f t="shared" si="1"/>
        <v>0</v>
      </c>
    </row>
    <row r="79" spans="1:9">
      <c r="A79" s="214" t="s">
        <v>383</v>
      </c>
      <c r="B79" s="72" t="s">
        <v>726</v>
      </c>
      <c r="C79" s="72" t="s">
        <v>730</v>
      </c>
      <c r="D79" s="106" t="s">
        <v>740</v>
      </c>
      <c r="E79" s="72"/>
      <c r="F79" s="107">
        <f>Ведомственная!G79</f>
        <v>706.8</v>
      </c>
      <c r="G79" s="107">
        <f>Ведомственная!H79</f>
        <v>0</v>
      </c>
      <c r="H79" s="107">
        <f>Ведомственная!I79</f>
        <v>0</v>
      </c>
      <c r="I79" s="145">
        <f t="shared" si="1"/>
        <v>706.8</v>
      </c>
    </row>
    <row r="80" spans="1:9">
      <c r="A80" s="218" t="s">
        <v>460</v>
      </c>
      <c r="B80" s="108" t="s">
        <v>726</v>
      </c>
      <c r="C80" s="108" t="s">
        <v>723</v>
      </c>
      <c r="D80" s="109" t="s">
        <v>740</v>
      </c>
      <c r="E80" s="108"/>
      <c r="F80" s="110">
        <f>Ведомственная!G80</f>
        <v>0</v>
      </c>
      <c r="G80" s="110">
        <f>Ведомственная!H80</f>
        <v>0</v>
      </c>
      <c r="H80" s="110">
        <f>Ведомственная!I80</f>
        <v>0</v>
      </c>
      <c r="I80" s="145">
        <f t="shared" si="1"/>
        <v>0</v>
      </c>
    </row>
    <row r="81" spans="1:9" ht="51" outlineLevel="1">
      <c r="A81" s="219" t="s">
        <v>438</v>
      </c>
      <c r="B81" s="111" t="s">
        <v>726</v>
      </c>
      <c r="C81" s="111" t="s">
        <v>723</v>
      </c>
      <c r="D81" s="112" t="s">
        <v>582</v>
      </c>
      <c r="E81" s="111"/>
      <c r="F81" s="113">
        <f>Ведомственная!G81</f>
        <v>0</v>
      </c>
      <c r="G81" s="113">
        <f>Ведомственная!H81</f>
        <v>0</v>
      </c>
      <c r="H81" s="113">
        <f>Ведомственная!I81</f>
        <v>0</v>
      </c>
      <c r="I81" s="145">
        <f t="shared" si="1"/>
        <v>0</v>
      </c>
    </row>
    <row r="82" spans="1:9" ht="25.5" outlineLevel="1">
      <c r="A82" s="220" t="s">
        <v>364</v>
      </c>
      <c r="B82" s="114" t="s">
        <v>726</v>
      </c>
      <c r="C82" s="114" t="s">
        <v>723</v>
      </c>
      <c r="D82" s="115" t="s">
        <v>737</v>
      </c>
      <c r="E82" s="114"/>
      <c r="F82" s="113">
        <f>Ведомственная!G82</f>
        <v>0</v>
      </c>
      <c r="G82" s="113">
        <f>Ведомственная!H82</f>
        <v>0</v>
      </c>
      <c r="H82" s="113">
        <f>Ведомственная!I82</f>
        <v>0</v>
      </c>
      <c r="I82" s="145">
        <f t="shared" si="1"/>
        <v>0</v>
      </c>
    </row>
    <row r="83" spans="1:9" ht="25.5" outlineLevel="1">
      <c r="A83" s="221" t="s">
        <v>369</v>
      </c>
      <c r="B83" s="117" t="s">
        <v>726</v>
      </c>
      <c r="C83" s="117" t="s">
        <v>723</v>
      </c>
      <c r="D83" s="118" t="s">
        <v>586</v>
      </c>
      <c r="E83" s="117"/>
      <c r="F83" s="113">
        <f>Ведомственная!G83</f>
        <v>0</v>
      </c>
      <c r="G83" s="113">
        <f>Ведомственная!H83</f>
        <v>0</v>
      </c>
      <c r="H83" s="113">
        <f>Ведомственная!I83</f>
        <v>0</v>
      </c>
      <c r="I83" s="145">
        <f t="shared" si="1"/>
        <v>0</v>
      </c>
    </row>
    <row r="84" spans="1:9" ht="38.25" outlineLevel="1">
      <c r="A84" s="222" t="s">
        <v>461</v>
      </c>
      <c r="B84" s="119" t="s">
        <v>726</v>
      </c>
      <c r="C84" s="119" t="s">
        <v>723</v>
      </c>
      <c r="D84" s="120" t="s">
        <v>757</v>
      </c>
      <c r="E84" s="119"/>
      <c r="F84" s="113">
        <f>Ведомственная!G84</f>
        <v>0</v>
      </c>
      <c r="G84" s="113">
        <f>Ведомственная!H84</f>
        <v>0</v>
      </c>
      <c r="H84" s="113">
        <f>Ведомственная!I84</f>
        <v>0</v>
      </c>
      <c r="I84" s="145">
        <f t="shared" si="1"/>
        <v>0</v>
      </c>
    </row>
    <row r="85" spans="1:9" ht="63.75" outlineLevel="1">
      <c r="A85" s="223" t="s">
        <v>863</v>
      </c>
      <c r="B85" s="75" t="s">
        <v>726</v>
      </c>
      <c r="C85" s="75" t="s">
        <v>723</v>
      </c>
      <c r="D85" s="120" t="s">
        <v>757</v>
      </c>
      <c r="E85" s="75" t="s">
        <v>55</v>
      </c>
      <c r="F85" s="113">
        <f>Ведомственная!G85</f>
        <v>0</v>
      </c>
      <c r="G85" s="113">
        <f>Ведомственная!H85</f>
        <v>0</v>
      </c>
      <c r="H85" s="113">
        <f>Ведомственная!I85</f>
        <v>0</v>
      </c>
      <c r="I85" s="145">
        <f t="shared" si="1"/>
        <v>0</v>
      </c>
    </row>
    <row r="86" spans="1:9">
      <c r="A86" s="218" t="s">
        <v>384</v>
      </c>
      <c r="B86" s="108" t="s">
        <v>726</v>
      </c>
      <c r="C86" s="108" t="s">
        <v>728</v>
      </c>
      <c r="D86" s="109" t="s">
        <v>740</v>
      </c>
      <c r="E86" s="108"/>
      <c r="F86" s="110">
        <f>Ведомственная!G86</f>
        <v>0</v>
      </c>
      <c r="G86" s="110">
        <f>Ведомственная!H86</f>
        <v>0</v>
      </c>
      <c r="H86" s="110">
        <f>Ведомственная!I86</f>
        <v>0</v>
      </c>
      <c r="I86" s="145">
        <f t="shared" si="1"/>
        <v>0</v>
      </c>
    </row>
    <row r="87" spans="1:9" ht="51" outlineLevel="1">
      <c r="A87" s="219" t="s">
        <v>438</v>
      </c>
      <c r="B87" s="111" t="s">
        <v>726</v>
      </c>
      <c r="C87" s="111" t="s">
        <v>728</v>
      </c>
      <c r="D87" s="112" t="s">
        <v>582</v>
      </c>
      <c r="E87" s="111"/>
      <c r="F87" s="113">
        <f>Ведомственная!G87</f>
        <v>0</v>
      </c>
      <c r="G87" s="113">
        <f>Ведомственная!H87</f>
        <v>0</v>
      </c>
      <c r="H87" s="113">
        <f>Ведомственная!I87</f>
        <v>0</v>
      </c>
      <c r="I87" s="145">
        <f t="shared" si="1"/>
        <v>0</v>
      </c>
    </row>
    <row r="88" spans="1:9" ht="25.5" outlineLevel="1">
      <c r="A88" s="220" t="s">
        <v>364</v>
      </c>
      <c r="B88" s="114" t="s">
        <v>726</v>
      </c>
      <c r="C88" s="114" t="s">
        <v>728</v>
      </c>
      <c r="D88" s="115" t="s">
        <v>737</v>
      </c>
      <c r="E88" s="114"/>
      <c r="F88" s="113">
        <f>Ведомственная!G88</f>
        <v>0</v>
      </c>
      <c r="G88" s="113">
        <f>Ведомственная!H88</f>
        <v>0</v>
      </c>
      <c r="H88" s="113">
        <f>Ведомственная!I88</f>
        <v>0</v>
      </c>
      <c r="I88" s="145">
        <f t="shared" si="1"/>
        <v>0</v>
      </c>
    </row>
    <row r="89" spans="1:9" ht="25.5" outlineLevel="1">
      <c r="A89" s="221" t="s">
        <v>369</v>
      </c>
      <c r="B89" s="117" t="s">
        <v>726</v>
      </c>
      <c r="C89" s="117" t="s">
        <v>728</v>
      </c>
      <c r="D89" s="118" t="s">
        <v>586</v>
      </c>
      <c r="E89" s="117"/>
      <c r="F89" s="113">
        <f>Ведомственная!G89</f>
        <v>0</v>
      </c>
      <c r="G89" s="113">
        <f>Ведомственная!H89</f>
        <v>0</v>
      </c>
      <c r="H89" s="113">
        <f>Ведомственная!I89</f>
        <v>0</v>
      </c>
      <c r="I89" s="145">
        <f t="shared" si="1"/>
        <v>0</v>
      </c>
    </row>
    <row r="90" spans="1:9" ht="63.75" outlineLevel="1">
      <c r="A90" s="222" t="s">
        <v>385</v>
      </c>
      <c r="B90" s="119" t="s">
        <v>726</v>
      </c>
      <c r="C90" s="119" t="s">
        <v>728</v>
      </c>
      <c r="D90" s="121" t="s">
        <v>758</v>
      </c>
      <c r="E90" s="119"/>
      <c r="F90" s="113">
        <f>Ведомственная!G90</f>
        <v>0</v>
      </c>
      <c r="G90" s="113">
        <f>Ведомственная!H90</f>
        <v>0</v>
      </c>
      <c r="H90" s="113">
        <f>Ведомственная!I90</f>
        <v>0</v>
      </c>
      <c r="I90" s="145">
        <f t="shared" si="1"/>
        <v>0</v>
      </c>
    </row>
    <row r="91" spans="1:9" ht="89.25" outlineLevel="1">
      <c r="A91" s="223" t="s">
        <v>862</v>
      </c>
      <c r="B91" s="75" t="s">
        <v>726</v>
      </c>
      <c r="C91" s="75" t="s">
        <v>728</v>
      </c>
      <c r="D91" s="120" t="s">
        <v>758</v>
      </c>
      <c r="E91" s="75" t="s">
        <v>55</v>
      </c>
      <c r="F91" s="113">
        <f>Ведомственная!G91</f>
        <v>0</v>
      </c>
      <c r="G91" s="113">
        <f>Ведомственная!H91</f>
        <v>0</v>
      </c>
      <c r="H91" s="113">
        <f>Ведомственная!I91</f>
        <v>0</v>
      </c>
      <c r="I91" s="145">
        <f t="shared" si="1"/>
        <v>0</v>
      </c>
    </row>
    <row r="92" spans="1:9">
      <c r="A92" s="218" t="s">
        <v>386</v>
      </c>
      <c r="B92" s="108" t="s">
        <v>726</v>
      </c>
      <c r="C92" s="108" t="s">
        <v>731</v>
      </c>
      <c r="D92" s="109" t="s">
        <v>740</v>
      </c>
      <c r="E92" s="108"/>
      <c r="F92" s="110">
        <f>Ведомственная!G92</f>
        <v>706.8</v>
      </c>
      <c r="G92" s="110">
        <f>Ведомственная!H92</f>
        <v>0</v>
      </c>
      <c r="H92" s="110">
        <f>Ведомственная!I92</f>
        <v>0</v>
      </c>
      <c r="I92" s="145">
        <f t="shared" si="1"/>
        <v>706.8</v>
      </c>
    </row>
    <row r="93" spans="1:9" ht="51" outlineLevel="1">
      <c r="A93" s="219" t="s">
        <v>438</v>
      </c>
      <c r="B93" s="111" t="s">
        <v>726</v>
      </c>
      <c r="C93" s="111" t="s">
        <v>731</v>
      </c>
      <c r="D93" s="112" t="s">
        <v>582</v>
      </c>
      <c r="E93" s="111"/>
      <c r="F93" s="113">
        <f>Ведомственная!G93</f>
        <v>706.8</v>
      </c>
      <c r="G93" s="113">
        <f>Ведомственная!H93</f>
        <v>0</v>
      </c>
      <c r="H93" s="113">
        <f>Ведомственная!I93</f>
        <v>0</v>
      </c>
      <c r="I93" s="145">
        <f t="shared" si="1"/>
        <v>706.8</v>
      </c>
    </row>
    <row r="94" spans="1:9" ht="25.5" outlineLevel="1">
      <c r="A94" s="220" t="s">
        <v>387</v>
      </c>
      <c r="B94" s="114" t="s">
        <v>726</v>
      </c>
      <c r="C94" s="114" t="s">
        <v>731</v>
      </c>
      <c r="D94" s="115" t="s">
        <v>759</v>
      </c>
      <c r="E94" s="114"/>
      <c r="F94" s="113">
        <f>Ведомственная!G94</f>
        <v>706.8</v>
      </c>
      <c r="G94" s="113">
        <f>Ведомственная!H94</f>
        <v>0</v>
      </c>
      <c r="H94" s="113">
        <f>Ведомственная!I94</f>
        <v>0</v>
      </c>
      <c r="I94" s="145">
        <f t="shared" si="1"/>
        <v>706.8</v>
      </c>
    </row>
    <row r="95" spans="1:9" ht="76.5" outlineLevel="1">
      <c r="A95" s="221" t="s">
        <v>686</v>
      </c>
      <c r="B95" s="117" t="s">
        <v>726</v>
      </c>
      <c r="C95" s="117" t="s">
        <v>731</v>
      </c>
      <c r="D95" s="118" t="s">
        <v>760</v>
      </c>
      <c r="E95" s="117"/>
      <c r="F95" s="113">
        <f>Ведомственная!G95</f>
        <v>706.8</v>
      </c>
      <c r="G95" s="113">
        <f>Ведомственная!H95</f>
        <v>0</v>
      </c>
      <c r="H95" s="113">
        <f>Ведомственная!I95</f>
        <v>0</v>
      </c>
      <c r="I95" s="145">
        <f t="shared" si="1"/>
        <v>706.8</v>
      </c>
    </row>
    <row r="96" spans="1:9" ht="25.5" outlineLevel="1">
      <c r="A96" s="222" t="s">
        <v>459</v>
      </c>
      <c r="B96" s="119" t="s">
        <v>726</v>
      </c>
      <c r="C96" s="119" t="s">
        <v>731</v>
      </c>
      <c r="D96" s="121" t="s">
        <v>761</v>
      </c>
      <c r="E96" s="119"/>
      <c r="F96" s="113">
        <f>Ведомственная!G96</f>
        <v>706.8</v>
      </c>
      <c r="G96" s="113">
        <f>Ведомственная!H96</f>
        <v>0</v>
      </c>
      <c r="H96" s="113">
        <f>Ведомственная!I96</f>
        <v>0</v>
      </c>
      <c r="I96" s="145">
        <f t="shared" si="1"/>
        <v>706.8</v>
      </c>
    </row>
    <row r="97" spans="1:9" ht="51" outlineLevel="1">
      <c r="A97" s="223" t="s">
        <v>877</v>
      </c>
      <c r="B97" s="75" t="s">
        <v>726</v>
      </c>
      <c r="C97" s="75" t="s">
        <v>731</v>
      </c>
      <c r="D97" s="120" t="s">
        <v>761</v>
      </c>
      <c r="E97" s="75" t="s">
        <v>55</v>
      </c>
      <c r="F97" s="113">
        <f>Ведомственная!G97</f>
        <v>706.8</v>
      </c>
      <c r="G97" s="113">
        <f>Ведомственная!H97</f>
        <v>0</v>
      </c>
      <c r="H97" s="113">
        <f>Ведомственная!I97</f>
        <v>0</v>
      </c>
      <c r="I97" s="145">
        <f t="shared" si="1"/>
        <v>706.8</v>
      </c>
    </row>
    <row r="98" spans="1:9" ht="25.5" outlineLevel="1">
      <c r="A98" s="222" t="s">
        <v>388</v>
      </c>
      <c r="B98" s="119" t="s">
        <v>726</v>
      </c>
      <c r="C98" s="119" t="s">
        <v>731</v>
      </c>
      <c r="D98" s="121" t="s">
        <v>762</v>
      </c>
      <c r="E98" s="119"/>
      <c r="F98" s="113">
        <f>Ведомственная!G98</f>
        <v>0</v>
      </c>
      <c r="G98" s="113">
        <f>Ведомственная!H98</f>
        <v>0</v>
      </c>
      <c r="H98" s="113">
        <f>Ведомственная!I98</f>
        <v>0</v>
      </c>
      <c r="I98" s="145">
        <f t="shared" si="1"/>
        <v>0</v>
      </c>
    </row>
    <row r="99" spans="1:9" ht="38.25" outlineLevel="1">
      <c r="A99" s="223" t="s">
        <v>860</v>
      </c>
      <c r="B99" s="75" t="s">
        <v>726</v>
      </c>
      <c r="C99" s="75" t="s">
        <v>731</v>
      </c>
      <c r="D99" s="120" t="s">
        <v>762</v>
      </c>
      <c r="E99" s="75" t="s">
        <v>55</v>
      </c>
      <c r="F99" s="113">
        <f>Ведомственная!G99</f>
        <v>0</v>
      </c>
      <c r="G99" s="113">
        <f>Ведомственная!H99</f>
        <v>0</v>
      </c>
      <c r="H99" s="113">
        <f>Ведомственная!I99</f>
        <v>0</v>
      </c>
      <c r="I99" s="145">
        <f t="shared" si="1"/>
        <v>0</v>
      </c>
    </row>
    <row r="100" spans="1:9" ht="51" outlineLevel="1">
      <c r="A100" s="223" t="s">
        <v>943</v>
      </c>
      <c r="B100" s="266" t="s">
        <v>726</v>
      </c>
      <c r="C100" s="266" t="s">
        <v>731</v>
      </c>
      <c r="D100" s="267" t="s">
        <v>762</v>
      </c>
      <c r="E100" s="266" t="s">
        <v>217</v>
      </c>
      <c r="F100" s="113">
        <f>Ведомственная!G100</f>
        <v>0</v>
      </c>
      <c r="G100" s="113">
        <f>Ведомственная!H100</f>
        <v>0</v>
      </c>
      <c r="H100" s="113">
        <f>Ведомственная!I100</f>
        <v>0</v>
      </c>
      <c r="I100" s="145"/>
    </row>
    <row r="101" spans="1:9" ht="38.25" outlineLevel="1">
      <c r="A101" s="222" t="s">
        <v>389</v>
      </c>
      <c r="B101" s="119" t="s">
        <v>726</v>
      </c>
      <c r="C101" s="119" t="s">
        <v>731</v>
      </c>
      <c r="D101" s="120" t="s">
        <v>899</v>
      </c>
      <c r="E101" s="119"/>
      <c r="F101" s="113">
        <f>Ведомственная!G101</f>
        <v>0</v>
      </c>
      <c r="G101" s="113">
        <f>Ведомственная!H101</f>
        <v>0</v>
      </c>
      <c r="H101" s="113">
        <f>Ведомственная!I101</f>
        <v>0</v>
      </c>
      <c r="I101" s="145">
        <f t="shared" si="1"/>
        <v>0</v>
      </c>
    </row>
    <row r="102" spans="1:9" ht="76.5" outlineLevel="1">
      <c r="A102" s="223" t="s">
        <v>861</v>
      </c>
      <c r="B102" s="75" t="s">
        <v>726</v>
      </c>
      <c r="C102" s="75" t="s">
        <v>731</v>
      </c>
      <c r="D102" s="120" t="s">
        <v>899</v>
      </c>
      <c r="E102" s="75" t="s">
        <v>55</v>
      </c>
      <c r="F102" s="113">
        <f>Ведомственная!G102</f>
        <v>0</v>
      </c>
      <c r="G102" s="113">
        <f>Ведомственная!H102</f>
        <v>0</v>
      </c>
      <c r="H102" s="113">
        <f>Ведомственная!I102</f>
        <v>0</v>
      </c>
      <c r="I102" s="145">
        <f t="shared" si="1"/>
        <v>0</v>
      </c>
    </row>
    <row r="103" spans="1:9" ht="63.75" outlineLevel="1">
      <c r="A103" s="221" t="s">
        <v>390</v>
      </c>
      <c r="B103" s="117" t="s">
        <v>726</v>
      </c>
      <c r="C103" s="117" t="s">
        <v>731</v>
      </c>
      <c r="D103" s="118" t="s">
        <v>763</v>
      </c>
      <c r="E103" s="117"/>
      <c r="F103" s="113">
        <f>Ведомственная!G103</f>
        <v>0</v>
      </c>
      <c r="G103" s="113">
        <f>Ведомственная!H103</f>
        <v>0</v>
      </c>
      <c r="H103" s="113">
        <f>Ведомственная!I103</f>
        <v>0</v>
      </c>
      <c r="I103" s="145">
        <f t="shared" si="1"/>
        <v>0</v>
      </c>
    </row>
    <row r="104" spans="1:9" ht="25.5" outlineLevel="1">
      <c r="A104" s="222" t="s">
        <v>388</v>
      </c>
      <c r="B104" s="119" t="s">
        <v>726</v>
      </c>
      <c r="C104" s="119" t="s">
        <v>731</v>
      </c>
      <c r="D104" s="121" t="s">
        <v>764</v>
      </c>
      <c r="E104" s="119"/>
      <c r="F104" s="113">
        <f>Ведомственная!G104</f>
        <v>0</v>
      </c>
      <c r="G104" s="113">
        <f>Ведомственная!H104</f>
        <v>0</v>
      </c>
      <c r="H104" s="113">
        <f>Ведомственная!I104</f>
        <v>0</v>
      </c>
      <c r="I104" s="145">
        <f t="shared" si="1"/>
        <v>0</v>
      </c>
    </row>
    <row r="105" spans="1:9" ht="38.25" outlineLevel="1">
      <c r="A105" s="223" t="s">
        <v>860</v>
      </c>
      <c r="B105" s="75" t="s">
        <v>726</v>
      </c>
      <c r="C105" s="75" t="s">
        <v>731</v>
      </c>
      <c r="D105" s="120" t="s">
        <v>764</v>
      </c>
      <c r="E105" s="75" t="s">
        <v>55</v>
      </c>
      <c r="F105" s="113">
        <f>Ведомственная!G105</f>
        <v>0</v>
      </c>
      <c r="G105" s="113">
        <f>Ведомственная!H105</f>
        <v>0</v>
      </c>
      <c r="H105" s="113">
        <f>Ведомственная!I105</f>
        <v>0</v>
      </c>
      <c r="I105" s="145">
        <f t="shared" si="1"/>
        <v>0</v>
      </c>
    </row>
    <row r="106" spans="1:9" ht="25.5">
      <c r="A106" s="218" t="s">
        <v>392</v>
      </c>
      <c r="B106" s="108" t="s">
        <v>726</v>
      </c>
      <c r="C106" s="108" t="s">
        <v>23</v>
      </c>
      <c r="D106" s="109" t="s">
        <v>740</v>
      </c>
      <c r="E106" s="108"/>
      <c r="F106" s="110">
        <f>Ведомственная!G106</f>
        <v>0</v>
      </c>
      <c r="G106" s="110">
        <f>Ведомственная!H106</f>
        <v>0</v>
      </c>
      <c r="H106" s="110">
        <f>Ведомственная!I106</f>
        <v>0</v>
      </c>
      <c r="I106" s="145">
        <f t="shared" si="1"/>
        <v>0</v>
      </c>
    </row>
    <row r="107" spans="1:9" ht="51" outlineLevel="1">
      <c r="A107" s="219" t="s">
        <v>438</v>
      </c>
      <c r="B107" s="111" t="s">
        <v>726</v>
      </c>
      <c r="C107" s="111" t="s">
        <v>23</v>
      </c>
      <c r="D107" s="112" t="s">
        <v>582</v>
      </c>
      <c r="E107" s="111"/>
      <c r="F107" s="113">
        <f>Ведомственная!G107</f>
        <v>0</v>
      </c>
      <c r="G107" s="113">
        <f>Ведомственная!H107</f>
        <v>0</v>
      </c>
      <c r="H107" s="113">
        <f>Ведомственная!I107</f>
        <v>0</v>
      </c>
      <c r="I107" s="145">
        <f t="shared" si="1"/>
        <v>0</v>
      </c>
    </row>
    <row r="108" spans="1:9" ht="25.5" outlineLevel="1">
      <c r="A108" s="220" t="s">
        <v>364</v>
      </c>
      <c r="B108" s="114" t="s">
        <v>726</v>
      </c>
      <c r="C108" s="114" t="s">
        <v>23</v>
      </c>
      <c r="D108" s="115" t="s">
        <v>737</v>
      </c>
      <c r="E108" s="114"/>
      <c r="F108" s="113">
        <f>Ведомственная!G108</f>
        <v>0</v>
      </c>
      <c r="G108" s="113">
        <f>Ведомственная!H108</f>
        <v>0</v>
      </c>
      <c r="H108" s="113">
        <f>Ведомственная!I108</f>
        <v>0</v>
      </c>
      <c r="I108" s="145">
        <f t="shared" si="1"/>
        <v>0</v>
      </c>
    </row>
    <row r="109" spans="1:9" ht="25.5" outlineLevel="1">
      <c r="A109" s="221" t="s">
        <v>369</v>
      </c>
      <c r="B109" s="117" t="s">
        <v>726</v>
      </c>
      <c r="C109" s="117" t="s">
        <v>23</v>
      </c>
      <c r="D109" s="118" t="s">
        <v>586</v>
      </c>
      <c r="E109" s="117"/>
      <c r="F109" s="113">
        <f>Ведомственная!G109</f>
        <v>0</v>
      </c>
      <c r="G109" s="113">
        <f>Ведомственная!H109</f>
        <v>0</v>
      </c>
      <c r="H109" s="113">
        <f>Ведомственная!I109</f>
        <v>0</v>
      </c>
      <c r="I109" s="145">
        <f t="shared" si="1"/>
        <v>0</v>
      </c>
    </row>
    <row r="110" spans="1:9" ht="38.25" outlineLevel="1">
      <c r="A110" s="222" t="s">
        <v>453</v>
      </c>
      <c r="B110" s="119" t="s">
        <v>726</v>
      </c>
      <c r="C110" s="119" t="s">
        <v>23</v>
      </c>
      <c r="D110" s="121" t="s">
        <v>765</v>
      </c>
      <c r="E110" s="119"/>
      <c r="F110" s="113">
        <f>Ведомственная!G110</f>
        <v>0</v>
      </c>
      <c r="G110" s="113">
        <f>Ведомственная!H110</f>
        <v>0</v>
      </c>
      <c r="H110" s="113">
        <f>Ведомственная!I110</f>
        <v>0</v>
      </c>
      <c r="I110" s="145">
        <f t="shared" si="1"/>
        <v>0</v>
      </c>
    </row>
    <row r="111" spans="1:9" ht="63.75" outlineLevel="1">
      <c r="A111" s="223" t="s">
        <v>859</v>
      </c>
      <c r="B111" s="75" t="s">
        <v>726</v>
      </c>
      <c r="C111" s="75" t="s">
        <v>23</v>
      </c>
      <c r="D111" s="120" t="s">
        <v>765</v>
      </c>
      <c r="E111" s="75" t="s">
        <v>55</v>
      </c>
      <c r="F111" s="113">
        <f>Ведомственная!G111</f>
        <v>0</v>
      </c>
      <c r="G111" s="113">
        <f>Ведомственная!H111</f>
        <v>0</v>
      </c>
      <c r="H111" s="113">
        <f>Ведомственная!I111</f>
        <v>0</v>
      </c>
      <c r="I111" s="145">
        <f t="shared" si="1"/>
        <v>0</v>
      </c>
    </row>
    <row r="112" spans="1:9" ht="25.5" outlineLevel="1">
      <c r="A112" s="222" t="s">
        <v>901</v>
      </c>
      <c r="B112" s="119" t="s">
        <v>726</v>
      </c>
      <c r="C112" s="119" t="s">
        <v>23</v>
      </c>
      <c r="D112" s="121" t="s">
        <v>900</v>
      </c>
      <c r="E112" s="119"/>
      <c r="F112" s="113">
        <f>Ведомственная!G112</f>
        <v>0</v>
      </c>
      <c r="G112" s="113">
        <f>Ведомственная!H112</f>
        <v>0</v>
      </c>
      <c r="H112" s="113">
        <f>Ведомственная!I112</f>
        <v>0</v>
      </c>
      <c r="I112" s="145">
        <f t="shared" si="1"/>
        <v>0</v>
      </c>
    </row>
    <row r="113" spans="1:9" ht="51" outlineLevel="1">
      <c r="A113" s="223" t="s">
        <v>902</v>
      </c>
      <c r="B113" s="75" t="s">
        <v>726</v>
      </c>
      <c r="C113" s="75" t="s">
        <v>23</v>
      </c>
      <c r="D113" s="121" t="s">
        <v>900</v>
      </c>
      <c r="E113" s="75" t="s">
        <v>55</v>
      </c>
      <c r="F113" s="113">
        <f>Ведомственная!G113</f>
        <v>0</v>
      </c>
      <c r="G113" s="113">
        <f>Ведомственная!H113</f>
        <v>0</v>
      </c>
      <c r="H113" s="113">
        <f>Ведомственная!I113</f>
        <v>0</v>
      </c>
      <c r="I113" s="145">
        <f t="shared" si="1"/>
        <v>0</v>
      </c>
    </row>
    <row r="114" spans="1:9" ht="51" outlineLevel="1">
      <c r="A114" s="222" t="s">
        <v>393</v>
      </c>
      <c r="B114" s="119" t="s">
        <v>726</v>
      </c>
      <c r="C114" s="119" t="s">
        <v>23</v>
      </c>
      <c r="D114" s="121" t="s">
        <v>766</v>
      </c>
      <c r="E114" s="119"/>
      <c r="F114" s="113">
        <f>Ведомственная!G112</f>
        <v>0</v>
      </c>
      <c r="G114" s="113">
        <f>Ведомственная!H112</f>
        <v>0</v>
      </c>
      <c r="H114" s="113">
        <f>Ведомственная!I112</f>
        <v>0</v>
      </c>
      <c r="I114" s="145">
        <f t="shared" si="1"/>
        <v>0</v>
      </c>
    </row>
    <row r="115" spans="1:9" ht="76.5" outlineLevel="1">
      <c r="A115" s="223" t="s">
        <v>858</v>
      </c>
      <c r="B115" s="75" t="s">
        <v>726</v>
      </c>
      <c r="C115" s="75" t="s">
        <v>23</v>
      </c>
      <c r="D115" s="120" t="s">
        <v>766</v>
      </c>
      <c r="E115" s="75" t="s">
        <v>55</v>
      </c>
      <c r="F115" s="113">
        <f>Ведомственная!G113</f>
        <v>0</v>
      </c>
      <c r="G115" s="113">
        <f>Ведомственная!H113</f>
        <v>0</v>
      </c>
      <c r="H115" s="113">
        <f>Ведомственная!I113</f>
        <v>0</v>
      </c>
      <c r="I115" s="145">
        <f t="shared" si="1"/>
        <v>0</v>
      </c>
    </row>
    <row r="116" spans="1:9" ht="25.5">
      <c r="A116" s="214" t="s">
        <v>394</v>
      </c>
      <c r="B116" s="72" t="s">
        <v>727</v>
      </c>
      <c r="C116" s="72" t="s">
        <v>730</v>
      </c>
      <c r="D116" s="106" t="s">
        <v>740</v>
      </c>
      <c r="E116" s="72"/>
      <c r="F116" s="107">
        <f>Ведомственная!G116</f>
        <v>16631.544750000001</v>
      </c>
      <c r="G116" s="107">
        <f>Ведомственная!H116</f>
        <v>1618.0257499999998</v>
      </c>
      <c r="H116" s="107">
        <f>Ведомственная!I116</f>
        <v>3888.4257499999999</v>
      </c>
      <c r="I116" s="145">
        <f t="shared" si="1"/>
        <v>22137.99625</v>
      </c>
    </row>
    <row r="117" spans="1:9">
      <c r="A117" s="218" t="s">
        <v>395</v>
      </c>
      <c r="B117" s="108" t="s">
        <v>727</v>
      </c>
      <c r="C117" s="108" t="s">
        <v>723</v>
      </c>
      <c r="D117" s="109" t="s">
        <v>740</v>
      </c>
      <c r="E117" s="108"/>
      <c r="F117" s="110">
        <f>Ведомственная!G117</f>
        <v>0</v>
      </c>
      <c r="G117" s="110">
        <f>Ведомственная!H117</f>
        <v>0</v>
      </c>
      <c r="H117" s="110">
        <f>Ведомственная!I117</f>
        <v>0</v>
      </c>
      <c r="I117" s="145">
        <f t="shared" si="1"/>
        <v>0</v>
      </c>
    </row>
    <row r="118" spans="1:9" ht="51" outlineLevel="1">
      <c r="A118" s="219" t="s">
        <v>438</v>
      </c>
      <c r="B118" s="111" t="s">
        <v>727</v>
      </c>
      <c r="C118" s="111" t="s">
        <v>723</v>
      </c>
      <c r="D118" s="112" t="s">
        <v>582</v>
      </c>
      <c r="E118" s="111"/>
      <c r="F118" s="113">
        <f>Ведомственная!G118</f>
        <v>0</v>
      </c>
      <c r="G118" s="113">
        <f>Ведомственная!H118</f>
        <v>0</v>
      </c>
      <c r="H118" s="113">
        <f>Ведомственная!I118</f>
        <v>0</v>
      </c>
      <c r="I118" s="145">
        <f t="shared" si="1"/>
        <v>0</v>
      </c>
    </row>
    <row r="119" spans="1:9" ht="38.25" outlineLevel="1">
      <c r="A119" s="220" t="s">
        <v>396</v>
      </c>
      <c r="B119" s="114" t="s">
        <v>727</v>
      </c>
      <c r="C119" s="114" t="s">
        <v>723</v>
      </c>
      <c r="D119" s="115" t="s">
        <v>767</v>
      </c>
      <c r="E119" s="114"/>
      <c r="F119" s="113">
        <f>Ведомственная!G119</f>
        <v>0</v>
      </c>
      <c r="G119" s="113">
        <f>Ведомственная!H119</f>
        <v>0</v>
      </c>
      <c r="H119" s="113">
        <f>Ведомственная!I119</f>
        <v>0</v>
      </c>
      <c r="I119" s="145">
        <f t="shared" si="1"/>
        <v>0</v>
      </c>
    </row>
    <row r="120" spans="1:9" ht="38.25" outlineLevel="1">
      <c r="A120" s="221" t="s">
        <v>397</v>
      </c>
      <c r="B120" s="117" t="s">
        <v>727</v>
      </c>
      <c r="C120" s="117" t="s">
        <v>723</v>
      </c>
      <c r="D120" s="118" t="s">
        <v>768</v>
      </c>
      <c r="E120" s="117"/>
      <c r="F120" s="113">
        <f>Ведомственная!G120</f>
        <v>0</v>
      </c>
      <c r="G120" s="113">
        <f>Ведомственная!H120</f>
        <v>0</v>
      </c>
      <c r="H120" s="113">
        <f>Ведомственная!I120</f>
        <v>0</v>
      </c>
      <c r="I120" s="145">
        <f t="shared" si="1"/>
        <v>0</v>
      </c>
    </row>
    <row r="121" spans="1:9" ht="51" outlineLevel="1">
      <c r="A121" s="222" t="s">
        <v>398</v>
      </c>
      <c r="B121" s="119" t="s">
        <v>727</v>
      </c>
      <c r="C121" s="119" t="s">
        <v>723</v>
      </c>
      <c r="D121" s="121" t="s">
        <v>769</v>
      </c>
      <c r="E121" s="119"/>
      <c r="F121" s="113">
        <f>Ведомственная!G121</f>
        <v>0</v>
      </c>
      <c r="G121" s="113">
        <f>Ведомственная!H121</f>
        <v>0</v>
      </c>
      <c r="H121" s="113">
        <f>Ведомственная!I121</f>
        <v>0</v>
      </c>
      <c r="I121" s="145">
        <f t="shared" si="1"/>
        <v>0</v>
      </c>
    </row>
    <row r="122" spans="1:9" ht="89.25" outlineLevel="1">
      <c r="A122" s="223" t="s">
        <v>857</v>
      </c>
      <c r="B122" s="75" t="s">
        <v>727</v>
      </c>
      <c r="C122" s="75" t="s">
        <v>723</v>
      </c>
      <c r="D122" s="120" t="s">
        <v>769</v>
      </c>
      <c r="E122" s="75" t="s">
        <v>55</v>
      </c>
      <c r="F122" s="113">
        <f>Ведомственная!G122</f>
        <v>0</v>
      </c>
      <c r="G122" s="113">
        <f>Ведомственная!H122</f>
        <v>0</v>
      </c>
      <c r="H122" s="113">
        <f>Ведомственная!I122</f>
        <v>0</v>
      </c>
      <c r="I122" s="145">
        <f t="shared" si="1"/>
        <v>0</v>
      </c>
    </row>
    <row r="123" spans="1:9" ht="38.25" outlineLevel="1">
      <c r="A123" s="222" t="s">
        <v>452</v>
      </c>
      <c r="B123" s="119" t="s">
        <v>727</v>
      </c>
      <c r="C123" s="119" t="s">
        <v>723</v>
      </c>
      <c r="D123" s="121" t="s">
        <v>769</v>
      </c>
      <c r="E123" s="119"/>
      <c r="F123" s="113">
        <f>Ведомственная!G123</f>
        <v>0</v>
      </c>
      <c r="G123" s="113">
        <f>Ведомственная!H123</f>
        <v>0</v>
      </c>
      <c r="H123" s="113">
        <f>Ведомственная!I123</f>
        <v>0</v>
      </c>
      <c r="I123" s="145">
        <f t="shared" si="1"/>
        <v>0</v>
      </c>
    </row>
    <row r="124" spans="1:9" ht="63.75" outlineLevel="1">
      <c r="A124" s="223" t="s">
        <v>856</v>
      </c>
      <c r="B124" s="119" t="s">
        <v>727</v>
      </c>
      <c r="C124" s="119" t="s">
        <v>723</v>
      </c>
      <c r="D124" s="122" t="s">
        <v>770</v>
      </c>
      <c r="E124" s="123" t="s">
        <v>254</v>
      </c>
      <c r="F124" s="113">
        <f>Ведомственная!G124</f>
        <v>0</v>
      </c>
      <c r="G124" s="113">
        <f>Ведомственная!H124</f>
        <v>0</v>
      </c>
      <c r="H124" s="113">
        <f>Ведомственная!I124</f>
        <v>0</v>
      </c>
      <c r="I124" s="145">
        <f t="shared" si="1"/>
        <v>0</v>
      </c>
    </row>
    <row r="125" spans="1:9">
      <c r="A125" s="218" t="s">
        <v>399</v>
      </c>
      <c r="B125" s="108" t="s">
        <v>727</v>
      </c>
      <c r="C125" s="108" t="s">
        <v>724</v>
      </c>
      <c r="D125" s="109" t="s">
        <v>740</v>
      </c>
      <c r="E125" s="108"/>
      <c r="F125" s="110">
        <f>Ведомственная!G125</f>
        <v>0</v>
      </c>
      <c r="G125" s="110">
        <f>Ведомственная!H125</f>
        <v>0</v>
      </c>
      <c r="H125" s="110">
        <f>Ведомственная!I125</f>
        <v>0</v>
      </c>
      <c r="I125" s="145">
        <f t="shared" si="1"/>
        <v>0</v>
      </c>
    </row>
    <row r="126" spans="1:9" ht="51" outlineLevel="1">
      <c r="A126" s="219" t="s">
        <v>438</v>
      </c>
      <c r="B126" s="111" t="s">
        <v>727</v>
      </c>
      <c r="C126" s="111" t="s">
        <v>724</v>
      </c>
      <c r="D126" s="112" t="s">
        <v>582</v>
      </c>
      <c r="E126" s="111"/>
      <c r="F126" s="113">
        <f>Ведомственная!G126</f>
        <v>0</v>
      </c>
      <c r="G126" s="113">
        <f>Ведомственная!H126</f>
        <v>0</v>
      </c>
      <c r="H126" s="113">
        <f>Ведомственная!I126</f>
        <v>0</v>
      </c>
      <c r="I126" s="145">
        <f t="shared" si="1"/>
        <v>0</v>
      </c>
    </row>
    <row r="127" spans="1:9" ht="38.25" outlineLevel="1">
      <c r="A127" s="220" t="s">
        <v>396</v>
      </c>
      <c r="B127" s="114" t="s">
        <v>727</v>
      </c>
      <c r="C127" s="114" t="s">
        <v>724</v>
      </c>
      <c r="D127" s="115" t="s">
        <v>767</v>
      </c>
      <c r="E127" s="114"/>
      <c r="F127" s="113">
        <f>Ведомственная!G127</f>
        <v>0</v>
      </c>
      <c r="G127" s="113">
        <f>Ведомственная!H127</f>
        <v>0</v>
      </c>
      <c r="H127" s="113">
        <f>Ведомственная!I127</f>
        <v>0</v>
      </c>
      <c r="I127" s="145">
        <f t="shared" si="1"/>
        <v>0</v>
      </c>
    </row>
    <row r="128" spans="1:9" ht="38.25" outlineLevel="1">
      <c r="A128" s="221" t="s">
        <v>397</v>
      </c>
      <c r="B128" s="117" t="s">
        <v>727</v>
      </c>
      <c r="C128" s="117" t="s">
        <v>724</v>
      </c>
      <c r="D128" s="118" t="s">
        <v>768</v>
      </c>
      <c r="E128" s="117"/>
      <c r="F128" s="113">
        <f>Ведомственная!G128</f>
        <v>0</v>
      </c>
      <c r="G128" s="113">
        <f>Ведомственная!H128</f>
        <v>0</v>
      </c>
      <c r="H128" s="113">
        <f>Ведомственная!I128</f>
        <v>0</v>
      </c>
      <c r="I128" s="145">
        <f t="shared" si="1"/>
        <v>0</v>
      </c>
    </row>
    <row r="129" spans="1:9" ht="51" outlineLevel="1">
      <c r="A129" s="222" t="s">
        <v>400</v>
      </c>
      <c r="B129" s="119" t="s">
        <v>727</v>
      </c>
      <c r="C129" s="119" t="s">
        <v>724</v>
      </c>
      <c r="D129" s="121" t="s">
        <v>771</v>
      </c>
      <c r="E129" s="119"/>
      <c r="F129" s="113">
        <f>Ведомственная!G129</f>
        <v>0</v>
      </c>
      <c r="G129" s="113">
        <f>Ведомственная!H129</f>
        <v>0</v>
      </c>
      <c r="H129" s="113">
        <f>Ведомственная!I129</f>
        <v>0</v>
      </c>
      <c r="I129" s="145">
        <f t="shared" si="1"/>
        <v>0</v>
      </c>
    </row>
    <row r="130" spans="1:9" ht="76.5" outlineLevel="1">
      <c r="A130" s="223" t="s">
        <v>850</v>
      </c>
      <c r="B130" s="75" t="s">
        <v>727</v>
      </c>
      <c r="C130" s="75" t="s">
        <v>724</v>
      </c>
      <c r="D130" s="120" t="s">
        <v>771</v>
      </c>
      <c r="E130" s="75" t="s">
        <v>55</v>
      </c>
      <c r="F130" s="113">
        <f>Ведомственная!G130</f>
        <v>0</v>
      </c>
      <c r="G130" s="113">
        <f>Ведомственная!H130</f>
        <v>0</v>
      </c>
      <c r="H130" s="113">
        <f>Ведомственная!I130</f>
        <v>0</v>
      </c>
      <c r="I130" s="145">
        <f t="shared" si="1"/>
        <v>0</v>
      </c>
    </row>
    <row r="131" spans="1:9" ht="38.25" outlineLevel="1">
      <c r="A131" s="222" t="s">
        <v>401</v>
      </c>
      <c r="B131" s="119" t="s">
        <v>727</v>
      </c>
      <c r="C131" s="119" t="s">
        <v>724</v>
      </c>
      <c r="D131" s="121" t="s">
        <v>772</v>
      </c>
      <c r="E131" s="119"/>
      <c r="F131" s="113">
        <f>Ведомственная!G131</f>
        <v>0</v>
      </c>
      <c r="G131" s="113">
        <f>Ведомственная!H131</f>
        <v>0</v>
      </c>
      <c r="H131" s="113">
        <f>Ведомственная!I131</f>
        <v>0</v>
      </c>
      <c r="I131" s="145">
        <f t="shared" si="1"/>
        <v>0</v>
      </c>
    </row>
    <row r="132" spans="1:9" ht="63.75" outlineLevel="1">
      <c r="A132" s="223" t="s">
        <v>855</v>
      </c>
      <c r="B132" s="75" t="s">
        <v>727</v>
      </c>
      <c r="C132" s="75" t="s">
        <v>724</v>
      </c>
      <c r="D132" s="120" t="s">
        <v>772</v>
      </c>
      <c r="E132" s="75" t="s">
        <v>55</v>
      </c>
      <c r="F132" s="113">
        <f>Ведомственная!G132</f>
        <v>0</v>
      </c>
      <c r="G132" s="113">
        <f>Ведомственная!H132</f>
        <v>0</v>
      </c>
      <c r="H132" s="113">
        <f>Ведомственная!I132</f>
        <v>0</v>
      </c>
      <c r="I132" s="145">
        <f t="shared" si="1"/>
        <v>0</v>
      </c>
    </row>
    <row r="133" spans="1:9" ht="25.5" outlineLevel="1">
      <c r="A133" s="222" t="s">
        <v>451</v>
      </c>
      <c r="B133" s="119" t="s">
        <v>727</v>
      </c>
      <c r="C133" s="119" t="s">
        <v>724</v>
      </c>
      <c r="D133" s="121" t="s">
        <v>773</v>
      </c>
      <c r="E133" s="119"/>
      <c r="F133" s="113">
        <f>Ведомственная!G133</f>
        <v>0</v>
      </c>
      <c r="G133" s="113">
        <f>Ведомственная!H133</f>
        <v>0</v>
      </c>
      <c r="H133" s="113">
        <f>Ведомственная!I133</f>
        <v>0</v>
      </c>
      <c r="I133" s="145">
        <f t="shared" si="1"/>
        <v>0</v>
      </c>
    </row>
    <row r="134" spans="1:9" ht="51" outlineLevel="1">
      <c r="A134" s="223" t="s">
        <v>854</v>
      </c>
      <c r="B134" s="75" t="s">
        <v>727</v>
      </c>
      <c r="C134" s="75" t="s">
        <v>724</v>
      </c>
      <c r="D134" s="120" t="s">
        <v>773</v>
      </c>
      <c r="E134" s="75" t="s">
        <v>55</v>
      </c>
      <c r="F134" s="113">
        <f>Ведомственная!G134</f>
        <v>0</v>
      </c>
      <c r="G134" s="113">
        <f>Ведомственная!H134</f>
        <v>0</v>
      </c>
      <c r="H134" s="113">
        <f>Ведомственная!I134</f>
        <v>0</v>
      </c>
      <c r="I134" s="145">
        <f t="shared" si="1"/>
        <v>0</v>
      </c>
    </row>
    <row r="135" spans="1:9" ht="38.25" outlineLevel="1">
      <c r="A135" s="222" t="s">
        <v>402</v>
      </c>
      <c r="B135" s="119" t="s">
        <v>727</v>
      </c>
      <c r="C135" s="119" t="s">
        <v>724</v>
      </c>
      <c r="D135" s="121" t="s">
        <v>774</v>
      </c>
      <c r="E135" s="119"/>
      <c r="F135" s="113">
        <f>Ведомственная!G135</f>
        <v>0</v>
      </c>
      <c r="G135" s="113">
        <f>Ведомственная!H135</f>
        <v>0</v>
      </c>
      <c r="H135" s="113">
        <f>Ведомственная!I135</f>
        <v>0</v>
      </c>
      <c r="I135" s="145">
        <f t="shared" si="1"/>
        <v>0</v>
      </c>
    </row>
    <row r="136" spans="1:9" ht="63.75" outlineLevel="1">
      <c r="A136" s="223" t="s">
        <v>853</v>
      </c>
      <c r="B136" s="75" t="s">
        <v>727</v>
      </c>
      <c r="C136" s="75" t="s">
        <v>724</v>
      </c>
      <c r="D136" s="120" t="s">
        <v>774</v>
      </c>
      <c r="E136" s="75" t="s">
        <v>55</v>
      </c>
      <c r="F136" s="113">
        <f>Ведомственная!G136</f>
        <v>0</v>
      </c>
      <c r="G136" s="113">
        <f>Ведомственная!H136</f>
        <v>0</v>
      </c>
      <c r="H136" s="113">
        <f>Ведомственная!I136</f>
        <v>0</v>
      </c>
      <c r="I136" s="145">
        <f t="shared" si="1"/>
        <v>0</v>
      </c>
    </row>
    <row r="137" spans="1:9" ht="38.25" outlineLevel="1">
      <c r="A137" s="222" t="s">
        <v>403</v>
      </c>
      <c r="B137" s="119" t="s">
        <v>727</v>
      </c>
      <c r="C137" s="119" t="s">
        <v>724</v>
      </c>
      <c r="D137" s="121" t="s">
        <v>775</v>
      </c>
      <c r="E137" s="119"/>
      <c r="F137" s="113">
        <f>Ведомственная!G137</f>
        <v>0</v>
      </c>
      <c r="G137" s="113">
        <f>Ведомственная!H137</f>
        <v>0</v>
      </c>
      <c r="H137" s="113">
        <f>Ведомственная!I137</f>
        <v>0</v>
      </c>
      <c r="I137" s="145">
        <f t="shared" si="1"/>
        <v>0</v>
      </c>
    </row>
    <row r="138" spans="1:9" ht="63.75" outlineLevel="1">
      <c r="A138" s="223" t="s">
        <v>852</v>
      </c>
      <c r="B138" s="75" t="s">
        <v>727</v>
      </c>
      <c r="C138" s="75" t="s">
        <v>724</v>
      </c>
      <c r="D138" s="120" t="s">
        <v>775</v>
      </c>
      <c r="E138" s="75" t="s">
        <v>55</v>
      </c>
      <c r="F138" s="113">
        <f>Ведомственная!G138</f>
        <v>0</v>
      </c>
      <c r="G138" s="113">
        <f>Ведомственная!H138</f>
        <v>0</v>
      </c>
      <c r="H138" s="113">
        <f>Ведомственная!I138</f>
        <v>0</v>
      </c>
      <c r="I138" s="145">
        <f t="shared" si="1"/>
        <v>0</v>
      </c>
    </row>
    <row r="139" spans="1:9" ht="63.75" outlineLevel="1">
      <c r="A139" s="223" t="s">
        <v>804</v>
      </c>
      <c r="B139" s="75" t="s">
        <v>727</v>
      </c>
      <c r="C139" s="75" t="s">
        <v>724</v>
      </c>
      <c r="D139" s="120" t="s">
        <v>803</v>
      </c>
      <c r="E139" s="75"/>
      <c r="F139" s="113">
        <f>Ведомственная!G139</f>
        <v>0</v>
      </c>
      <c r="G139" s="113">
        <f>Ведомственная!H139</f>
        <v>0</v>
      </c>
      <c r="H139" s="113">
        <f>Ведомственная!I139</f>
        <v>0</v>
      </c>
      <c r="I139" s="145">
        <f t="shared" si="1"/>
        <v>0</v>
      </c>
    </row>
    <row r="140" spans="1:9" ht="89.25" outlineLevel="1">
      <c r="A140" s="223" t="s">
        <v>851</v>
      </c>
      <c r="B140" s="75" t="s">
        <v>727</v>
      </c>
      <c r="C140" s="75" t="s">
        <v>724</v>
      </c>
      <c r="D140" s="120" t="s">
        <v>803</v>
      </c>
      <c r="E140" s="75" t="s">
        <v>55</v>
      </c>
      <c r="F140" s="113">
        <f>Ведомственная!G140</f>
        <v>0</v>
      </c>
      <c r="G140" s="113">
        <f>Ведомственная!H140</f>
        <v>0</v>
      </c>
      <c r="H140" s="113">
        <f>Ведомственная!I140</f>
        <v>0</v>
      </c>
      <c r="I140" s="145">
        <f t="shared" ref="I140:I205" si="2">F140+G140+H140</f>
        <v>0</v>
      </c>
    </row>
    <row r="141" spans="1:9">
      <c r="A141" s="218" t="s">
        <v>404</v>
      </c>
      <c r="B141" s="108" t="s">
        <v>727</v>
      </c>
      <c r="C141" s="108" t="s">
        <v>725</v>
      </c>
      <c r="D141" s="109" t="s">
        <v>740</v>
      </c>
      <c r="E141" s="108"/>
      <c r="F141" s="110">
        <f>Ведомственная!G141</f>
        <v>1418.6447499999999</v>
      </c>
      <c r="G141" s="110">
        <f>Ведомственная!H141</f>
        <v>1618.0257499999998</v>
      </c>
      <c r="H141" s="110">
        <f>Ведомственная!I141</f>
        <v>3888.4257499999999</v>
      </c>
      <c r="I141" s="145">
        <f t="shared" si="2"/>
        <v>6925.0962499999996</v>
      </c>
    </row>
    <row r="142" spans="1:9" ht="51" outlineLevel="1">
      <c r="A142" s="219" t="s">
        <v>438</v>
      </c>
      <c r="B142" s="111" t="s">
        <v>727</v>
      </c>
      <c r="C142" s="111" t="s">
        <v>725</v>
      </c>
      <c r="D142" s="112" t="s">
        <v>582</v>
      </c>
      <c r="E142" s="111"/>
      <c r="F142" s="113">
        <f>Ведомственная!G142</f>
        <v>1418.6447499999999</v>
      </c>
      <c r="G142" s="113">
        <f>Ведомственная!H142</f>
        <v>1618.0257499999998</v>
      </c>
      <c r="H142" s="113">
        <f>Ведомственная!I142</f>
        <v>3888.4257499999999</v>
      </c>
      <c r="I142" s="145">
        <f t="shared" si="2"/>
        <v>6925.0962499999996</v>
      </c>
    </row>
    <row r="143" spans="1:9" ht="38.25" outlineLevel="1">
      <c r="A143" s="220" t="s">
        <v>396</v>
      </c>
      <c r="B143" s="114" t="s">
        <v>727</v>
      </c>
      <c r="C143" s="114" t="s">
        <v>725</v>
      </c>
      <c r="D143" s="115" t="s">
        <v>767</v>
      </c>
      <c r="E143" s="114"/>
      <c r="F143" s="113">
        <f>Ведомственная!G143</f>
        <v>1418.6447499999999</v>
      </c>
      <c r="G143" s="113">
        <f>Ведомственная!H143</f>
        <v>1618.0257499999998</v>
      </c>
      <c r="H143" s="113">
        <f>Ведомственная!I143</f>
        <v>3888.4257499999999</v>
      </c>
      <c r="I143" s="145">
        <f t="shared" si="2"/>
        <v>6925.0962499999996</v>
      </c>
    </row>
    <row r="144" spans="1:9" ht="25.5" outlineLevel="1">
      <c r="A144" s="221" t="s">
        <v>405</v>
      </c>
      <c r="B144" s="117" t="s">
        <v>727</v>
      </c>
      <c r="C144" s="117" t="s">
        <v>725</v>
      </c>
      <c r="D144" s="118" t="s">
        <v>776</v>
      </c>
      <c r="E144" s="117"/>
      <c r="F144" s="113">
        <f>Ведомственная!G144</f>
        <v>1418.6447499999999</v>
      </c>
      <c r="G144" s="113">
        <f>Ведомственная!H144</f>
        <v>1618.0257499999998</v>
      </c>
      <c r="H144" s="113">
        <f>Ведомственная!I144</f>
        <v>1488.4257499999999</v>
      </c>
      <c r="I144" s="145">
        <f t="shared" si="2"/>
        <v>4525.0962499999996</v>
      </c>
    </row>
    <row r="145" spans="1:9" ht="25.5" outlineLevel="1">
      <c r="A145" s="221" t="s">
        <v>904</v>
      </c>
      <c r="B145" s="117" t="s">
        <v>727</v>
      </c>
      <c r="C145" s="117" t="s">
        <v>725</v>
      </c>
      <c r="D145" s="118" t="s">
        <v>903</v>
      </c>
      <c r="E145" s="117"/>
      <c r="F145" s="113">
        <f>Ведомственная!G145</f>
        <v>0</v>
      </c>
      <c r="G145" s="113">
        <f>Ведомственная!H145</f>
        <v>0</v>
      </c>
      <c r="H145" s="113">
        <f>Ведомственная!I145</f>
        <v>0</v>
      </c>
      <c r="I145" s="145">
        <f t="shared" si="2"/>
        <v>0</v>
      </c>
    </row>
    <row r="146" spans="1:9" ht="51" outlineLevel="1">
      <c r="A146" s="221" t="s">
        <v>905</v>
      </c>
      <c r="B146" s="117" t="s">
        <v>727</v>
      </c>
      <c r="C146" s="117" t="s">
        <v>725</v>
      </c>
      <c r="D146" s="118" t="s">
        <v>903</v>
      </c>
      <c r="E146" s="117" t="s">
        <v>55</v>
      </c>
      <c r="F146" s="113">
        <f>Ведомственная!G146</f>
        <v>0</v>
      </c>
      <c r="G146" s="113">
        <f>Ведомственная!H146</f>
        <v>0</v>
      </c>
      <c r="H146" s="113">
        <f>Ведомственная!I146</f>
        <v>0</v>
      </c>
      <c r="I146" s="145">
        <f t="shared" si="2"/>
        <v>0</v>
      </c>
    </row>
    <row r="147" spans="1:9" ht="38.25" outlineLevel="1">
      <c r="A147" s="221" t="s">
        <v>907</v>
      </c>
      <c r="B147" s="117" t="s">
        <v>727</v>
      </c>
      <c r="C147" s="117" t="s">
        <v>725</v>
      </c>
      <c r="D147" s="118" t="s">
        <v>906</v>
      </c>
      <c r="E147" s="117"/>
      <c r="F147" s="113">
        <f>Ведомственная!G147</f>
        <v>0</v>
      </c>
      <c r="G147" s="113">
        <f>Ведомственная!H147</f>
        <v>0</v>
      </c>
      <c r="H147" s="113">
        <f>Ведомственная!I147</f>
        <v>0</v>
      </c>
      <c r="I147" s="145">
        <f t="shared" si="2"/>
        <v>0</v>
      </c>
    </row>
    <row r="148" spans="1:9" ht="63.75" outlineLevel="1">
      <c r="A148" s="221" t="s">
        <v>908</v>
      </c>
      <c r="B148" s="117" t="s">
        <v>727</v>
      </c>
      <c r="C148" s="117" t="s">
        <v>725</v>
      </c>
      <c r="D148" s="118" t="s">
        <v>906</v>
      </c>
      <c r="E148" s="117" t="s">
        <v>55</v>
      </c>
      <c r="F148" s="113">
        <f>Ведомственная!G148</f>
        <v>0</v>
      </c>
      <c r="G148" s="113">
        <f>Ведомственная!H148</f>
        <v>0</v>
      </c>
      <c r="H148" s="113">
        <f>Ведомственная!I148</f>
        <v>0</v>
      </c>
      <c r="I148" s="145">
        <f t="shared" si="2"/>
        <v>0</v>
      </c>
    </row>
    <row r="149" spans="1:9" ht="51" outlineLevel="1">
      <c r="A149" s="222" t="s">
        <v>400</v>
      </c>
      <c r="B149" s="119" t="s">
        <v>727</v>
      </c>
      <c r="C149" s="119" t="s">
        <v>725</v>
      </c>
      <c r="D149" s="121" t="s">
        <v>777</v>
      </c>
      <c r="E149" s="119"/>
      <c r="F149" s="113">
        <f>Ведомственная!G149</f>
        <v>0</v>
      </c>
      <c r="G149" s="113">
        <f>Ведомственная!H149</f>
        <v>0</v>
      </c>
      <c r="H149" s="113">
        <f>Ведомственная!I149</f>
        <v>0</v>
      </c>
      <c r="I149" s="145">
        <f t="shared" si="2"/>
        <v>0</v>
      </c>
    </row>
    <row r="150" spans="1:9" ht="76.5" outlineLevel="1">
      <c r="A150" s="223" t="s">
        <v>850</v>
      </c>
      <c r="B150" s="75" t="s">
        <v>727</v>
      </c>
      <c r="C150" s="75" t="s">
        <v>725</v>
      </c>
      <c r="D150" s="120" t="s">
        <v>777</v>
      </c>
      <c r="E150" s="75" t="s">
        <v>55</v>
      </c>
      <c r="F150" s="113">
        <f>Ведомственная!G150</f>
        <v>0</v>
      </c>
      <c r="G150" s="113">
        <f>Ведомственная!H150</f>
        <v>0</v>
      </c>
      <c r="H150" s="113">
        <f>Ведомственная!I150</f>
        <v>0</v>
      </c>
      <c r="I150" s="145">
        <f t="shared" si="2"/>
        <v>0</v>
      </c>
    </row>
    <row r="151" spans="1:9" ht="25.5" outlineLevel="1">
      <c r="A151" s="222" t="s">
        <v>450</v>
      </c>
      <c r="B151" s="119" t="s">
        <v>727</v>
      </c>
      <c r="C151" s="119" t="s">
        <v>725</v>
      </c>
      <c r="D151" s="121" t="s">
        <v>778</v>
      </c>
      <c r="E151" s="119"/>
      <c r="F151" s="113">
        <f>Ведомственная!G151</f>
        <v>599.32100000000003</v>
      </c>
      <c r="G151" s="113">
        <f>Ведомственная!H151</f>
        <v>497.52</v>
      </c>
      <c r="H151" s="113">
        <f>Ведомственная!I151</f>
        <v>497.52</v>
      </c>
      <c r="I151" s="145">
        <f t="shared" si="2"/>
        <v>1594.3609999999999</v>
      </c>
    </row>
    <row r="152" spans="1:9" ht="63.75" outlineLevel="1">
      <c r="A152" s="223" t="s">
        <v>849</v>
      </c>
      <c r="B152" s="75" t="s">
        <v>727</v>
      </c>
      <c r="C152" s="75" t="s">
        <v>725</v>
      </c>
      <c r="D152" s="120" t="s">
        <v>778</v>
      </c>
      <c r="E152" s="75" t="s">
        <v>55</v>
      </c>
      <c r="F152" s="113">
        <f>Ведомственная!G152</f>
        <v>599.32100000000003</v>
      </c>
      <c r="G152" s="113">
        <f>Ведомственная!H152</f>
        <v>497.52</v>
      </c>
      <c r="H152" s="113">
        <f>Ведомственная!I152</f>
        <v>497.52</v>
      </c>
      <c r="I152" s="145">
        <f t="shared" si="2"/>
        <v>1594.3609999999999</v>
      </c>
    </row>
    <row r="153" spans="1:9" ht="38.25" outlineLevel="1">
      <c r="A153" s="223" t="s">
        <v>918</v>
      </c>
      <c r="B153" s="119" t="s">
        <v>727</v>
      </c>
      <c r="C153" s="119" t="s">
        <v>725</v>
      </c>
      <c r="D153" s="121" t="s">
        <v>917</v>
      </c>
      <c r="E153" s="119"/>
      <c r="F153" s="113">
        <f>Ведомственная!G153</f>
        <v>0</v>
      </c>
      <c r="G153" s="113">
        <f>Ведомственная!H153</f>
        <v>0</v>
      </c>
      <c r="H153" s="113">
        <f>Ведомственная!I153</f>
        <v>0</v>
      </c>
      <c r="I153" s="145">
        <f t="shared" si="2"/>
        <v>0</v>
      </c>
    </row>
    <row r="154" spans="1:9" ht="63.75" outlineLevel="1">
      <c r="A154" s="223" t="s">
        <v>919</v>
      </c>
      <c r="B154" s="75" t="s">
        <v>727</v>
      </c>
      <c r="C154" s="75" t="s">
        <v>725</v>
      </c>
      <c r="D154" s="120" t="s">
        <v>917</v>
      </c>
      <c r="E154" s="75" t="s">
        <v>55</v>
      </c>
      <c r="F154" s="113">
        <f>Ведомственная!G154</f>
        <v>0</v>
      </c>
      <c r="G154" s="113">
        <f>Ведомственная!H154</f>
        <v>0</v>
      </c>
      <c r="H154" s="113">
        <f>Ведомственная!I154</f>
        <v>0</v>
      </c>
      <c r="I154" s="145">
        <f t="shared" si="2"/>
        <v>0</v>
      </c>
    </row>
    <row r="155" spans="1:9" ht="25.5" outlineLevel="1">
      <c r="A155" s="222" t="s">
        <v>406</v>
      </c>
      <c r="B155" s="119" t="s">
        <v>727</v>
      </c>
      <c r="C155" s="119" t="s">
        <v>725</v>
      </c>
      <c r="D155" s="121" t="s">
        <v>779</v>
      </c>
      <c r="E155" s="119"/>
      <c r="F155" s="113">
        <f>Ведомственная!G155</f>
        <v>0</v>
      </c>
      <c r="G155" s="113">
        <f>Ведомственная!H155</f>
        <v>0</v>
      </c>
      <c r="H155" s="113">
        <f>Ведомственная!I155</f>
        <v>0</v>
      </c>
      <c r="I155" s="145">
        <f t="shared" si="2"/>
        <v>0</v>
      </c>
    </row>
    <row r="156" spans="1:9" ht="38.25" outlineLevel="1">
      <c r="A156" s="223" t="s">
        <v>836</v>
      </c>
      <c r="B156" s="75" t="s">
        <v>727</v>
      </c>
      <c r="C156" s="75" t="s">
        <v>725</v>
      </c>
      <c r="D156" s="120" t="s">
        <v>779</v>
      </c>
      <c r="E156" s="75" t="s">
        <v>55</v>
      </c>
      <c r="F156" s="113">
        <f>Ведомственная!G156</f>
        <v>0</v>
      </c>
      <c r="G156" s="113">
        <f>Ведомственная!H156</f>
        <v>0</v>
      </c>
      <c r="H156" s="113">
        <f>Ведомственная!I156</f>
        <v>0</v>
      </c>
      <c r="I156" s="145">
        <f t="shared" si="2"/>
        <v>0</v>
      </c>
    </row>
    <row r="157" spans="1:9" ht="25.5" outlineLevel="1">
      <c r="A157" s="223" t="s">
        <v>848</v>
      </c>
      <c r="B157" s="75" t="s">
        <v>727</v>
      </c>
      <c r="C157" s="75" t="s">
        <v>725</v>
      </c>
      <c r="D157" s="120" t="s">
        <v>779</v>
      </c>
      <c r="E157" s="75" t="s">
        <v>152</v>
      </c>
      <c r="F157" s="113">
        <f>Ведомственная!G157</f>
        <v>0</v>
      </c>
      <c r="G157" s="113">
        <f>Ведомственная!H157</f>
        <v>0</v>
      </c>
      <c r="H157" s="113">
        <f>Ведомственная!I157</f>
        <v>0</v>
      </c>
      <c r="I157" s="145">
        <f t="shared" si="2"/>
        <v>0</v>
      </c>
    </row>
    <row r="158" spans="1:9" ht="25.5" outlineLevel="1">
      <c r="A158" s="222" t="s">
        <v>407</v>
      </c>
      <c r="B158" s="119" t="s">
        <v>727</v>
      </c>
      <c r="C158" s="119" t="s">
        <v>725</v>
      </c>
      <c r="D158" s="121" t="s">
        <v>780</v>
      </c>
      <c r="E158" s="119"/>
      <c r="F158" s="113">
        <f>Ведомственная!G158</f>
        <v>0</v>
      </c>
      <c r="G158" s="113">
        <f>Ведомственная!H158</f>
        <v>0</v>
      </c>
      <c r="H158" s="113">
        <f>Ведомственная!I158</f>
        <v>0</v>
      </c>
      <c r="I158" s="145">
        <f t="shared" si="2"/>
        <v>0</v>
      </c>
    </row>
    <row r="159" spans="1:9" ht="38.25" outlineLevel="1">
      <c r="A159" s="223" t="s">
        <v>847</v>
      </c>
      <c r="B159" s="75" t="s">
        <v>727</v>
      </c>
      <c r="C159" s="75" t="s">
        <v>725</v>
      </c>
      <c r="D159" s="120" t="s">
        <v>780</v>
      </c>
      <c r="E159" s="75" t="s">
        <v>55</v>
      </c>
      <c r="F159" s="113">
        <f>Ведомственная!G159</f>
        <v>0</v>
      </c>
      <c r="G159" s="113">
        <f>Ведомственная!H159</f>
        <v>0</v>
      </c>
      <c r="H159" s="113">
        <f>Ведомственная!I159</f>
        <v>0</v>
      </c>
      <c r="I159" s="145">
        <f t="shared" si="2"/>
        <v>0</v>
      </c>
    </row>
    <row r="160" spans="1:9" ht="51" outlineLevel="1">
      <c r="A160" s="223" t="s">
        <v>944</v>
      </c>
      <c r="B160" s="266" t="s">
        <v>727</v>
      </c>
      <c r="C160" s="266" t="s">
        <v>725</v>
      </c>
      <c r="D160" s="267" t="s">
        <v>780</v>
      </c>
      <c r="E160" s="266" t="s">
        <v>217</v>
      </c>
      <c r="F160" s="113">
        <f>Ведомственная!G160</f>
        <v>0</v>
      </c>
      <c r="G160" s="113">
        <f>Ведомственная!H160</f>
        <v>0</v>
      </c>
      <c r="H160" s="113">
        <f>Ведомственная!I160</f>
        <v>0</v>
      </c>
      <c r="I160" s="145"/>
    </row>
    <row r="161" spans="1:9" ht="25.5" outlineLevel="1">
      <c r="A161" s="222" t="s">
        <v>845</v>
      </c>
      <c r="B161" s="119" t="s">
        <v>727</v>
      </c>
      <c r="C161" s="119" t="s">
        <v>725</v>
      </c>
      <c r="D161" s="121" t="s">
        <v>781</v>
      </c>
      <c r="E161" s="119"/>
      <c r="F161" s="113">
        <f>Ведомственная!G161</f>
        <v>65.405749999999998</v>
      </c>
      <c r="G161" s="113">
        <f>Ведомственная!H161</f>
        <v>65.5</v>
      </c>
      <c r="H161" s="113">
        <f>Ведомственная!I161</f>
        <v>6.5</v>
      </c>
      <c r="I161" s="145">
        <f t="shared" si="2"/>
        <v>137.40575000000001</v>
      </c>
    </row>
    <row r="162" spans="1:9" ht="51" outlineLevel="1">
      <c r="A162" s="223" t="s">
        <v>846</v>
      </c>
      <c r="B162" s="75" t="s">
        <v>727</v>
      </c>
      <c r="C162" s="75" t="s">
        <v>725</v>
      </c>
      <c r="D162" s="120" t="s">
        <v>781</v>
      </c>
      <c r="E162" s="75" t="s">
        <v>55</v>
      </c>
      <c r="F162" s="113">
        <f>Ведомственная!G162</f>
        <v>65.405749999999998</v>
      </c>
      <c r="G162" s="113">
        <f>Ведомственная!H162</f>
        <v>65.5</v>
      </c>
      <c r="H162" s="113">
        <f>Ведомственная!I162</f>
        <v>6.5</v>
      </c>
      <c r="I162" s="145">
        <f t="shared" si="2"/>
        <v>137.40575000000001</v>
      </c>
    </row>
    <row r="163" spans="1:9" ht="38.25" outlineLevel="1">
      <c r="A163" s="222" t="s">
        <v>408</v>
      </c>
      <c r="B163" s="119" t="s">
        <v>727</v>
      </c>
      <c r="C163" s="119" t="s">
        <v>725</v>
      </c>
      <c r="D163" s="121" t="s">
        <v>782</v>
      </c>
      <c r="E163" s="119"/>
      <c r="F163" s="113">
        <f>Ведомственная!G163</f>
        <v>0</v>
      </c>
      <c r="G163" s="113">
        <f>Ведомственная!H163</f>
        <v>0</v>
      </c>
      <c r="H163" s="113">
        <f>Ведомственная!I163</f>
        <v>0</v>
      </c>
      <c r="I163" s="145">
        <f t="shared" si="2"/>
        <v>0</v>
      </c>
    </row>
    <row r="164" spans="1:9" ht="63.75" outlineLevel="1">
      <c r="A164" s="223" t="s">
        <v>844</v>
      </c>
      <c r="B164" s="75" t="s">
        <v>727</v>
      </c>
      <c r="C164" s="75" t="s">
        <v>725</v>
      </c>
      <c r="D164" s="120" t="s">
        <v>782</v>
      </c>
      <c r="E164" s="75" t="s">
        <v>55</v>
      </c>
      <c r="F164" s="113">
        <f>Ведомственная!G164</f>
        <v>0</v>
      </c>
      <c r="G164" s="113">
        <f>Ведомственная!H164</f>
        <v>0</v>
      </c>
      <c r="H164" s="113">
        <f>Ведомственная!I164</f>
        <v>0</v>
      </c>
      <c r="I164" s="145">
        <f t="shared" si="2"/>
        <v>0</v>
      </c>
    </row>
    <row r="165" spans="1:9" ht="63.75" outlineLevel="1">
      <c r="A165" s="223" t="s">
        <v>945</v>
      </c>
      <c r="B165" s="266" t="s">
        <v>727</v>
      </c>
      <c r="C165" s="266" t="s">
        <v>725</v>
      </c>
      <c r="D165" s="267" t="s">
        <v>782</v>
      </c>
      <c r="E165" s="266" t="s">
        <v>217</v>
      </c>
      <c r="F165" s="113">
        <f>Ведомственная!G165</f>
        <v>0</v>
      </c>
      <c r="G165" s="113">
        <f>Ведомственная!H165</f>
        <v>0</v>
      </c>
      <c r="H165" s="113">
        <f>Ведомственная!I165</f>
        <v>0</v>
      </c>
      <c r="I165" s="145"/>
    </row>
    <row r="166" spans="1:9" ht="38.25" outlineLevel="1">
      <c r="A166" s="222" t="s">
        <v>409</v>
      </c>
      <c r="B166" s="119" t="s">
        <v>727</v>
      </c>
      <c r="C166" s="119" t="s">
        <v>725</v>
      </c>
      <c r="D166" s="121" t="s">
        <v>783</v>
      </c>
      <c r="E166" s="119"/>
      <c r="F166" s="113">
        <f>Ведомственная!G166</f>
        <v>0</v>
      </c>
      <c r="G166" s="113">
        <f>Ведомственная!H166</f>
        <v>0</v>
      </c>
      <c r="H166" s="113">
        <f>Ведомственная!I166</f>
        <v>0</v>
      </c>
      <c r="I166" s="145">
        <f t="shared" si="2"/>
        <v>0</v>
      </c>
    </row>
    <row r="167" spans="1:9" ht="76.5" outlineLevel="1">
      <c r="A167" s="223" t="s">
        <v>843</v>
      </c>
      <c r="B167" s="75" t="s">
        <v>727</v>
      </c>
      <c r="C167" s="75" t="s">
        <v>725</v>
      </c>
      <c r="D167" s="120" t="s">
        <v>783</v>
      </c>
      <c r="E167" s="75" t="s">
        <v>55</v>
      </c>
      <c r="F167" s="113">
        <f>Ведомственная!G167</f>
        <v>0</v>
      </c>
      <c r="G167" s="113">
        <f>Ведомственная!H167</f>
        <v>0</v>
      </c>
      <c r="H167" s="113">
        <f>Ведомственная!I167</f>
        <v>0</v>
      </c>
      <c r="I167" s="145">
        <f t="shared" si="2"/>
        <v>0</v>
      </c>
    </row>
    <row r="168" spans="1:9" ht="25.5" outlineLevel="1">
      <c r="A168" s="222" t="s">
        <v>410</v>
      </c>
      <c r="B168" s="119" t="s">
        <v>727</v>
      </c>
      <c r="C168" s="119" t="s">
        <v>725</v>
      </c>
      <c r="D168" s="121" t="s">
        <v>784</v>
      </c>
      <c r="E168" s="119"/>
      <c r="F168" s="113">
        <f>Ведомственная!G168</f>
        <v>0</v>
      </c>
      <c r="G168" s="113">
        <f>Ведомственная!H168</f>
        <v>0</v>
      </c>
      <c r="H168" s="113">
        <f>Ведомственная!I168</f>
        <v>0</v>
      </c>
      <c r="I168" s="145">
        <f t="shared" si="2"/>
        <v>0</v>
      </c>
    </row>
    <row r="169" spans="1:9" ht="51" outlineLevel="1">
      <c r="A169" s="223" t="s">
        <v>842</v>
      </c>
      <c r="B169" s="75" t="s">
        <v>727</v>
      </c>
      <c r="C169" s="75" t="s">
        <v>725</v>
      </c>
      <c r="D169" s="120" t="s">
        <v>784</v>
      </c>
      <c r="E169" s="75" t="s">
        <v>55</v>
      </c>
      <c r="F169" s="113">
        <f>Ведомственная!G169</f>
        <v>0</v>
      </c>
      <c r="G169" s="113">
        <f>Ведомственная!H169</f>
        <v>0</v>
      </c>
      <c r="H169" s="113">
        <f>Ведомственная!I169</f>
        <v>0</v>
      </c>
      <c r="I169" s="145">
        <f t="shared" si="2"/>
        <v>0</v>
      </c>
    </row>
    <row r="170" spans="1:9" ht="25.5" outlineLevel="1">
      <c r="A170" s="222" t="s">
        <v>411</v>
      </c>
      <c r="B170" s="119" t="s">
        <v>727</v>
      </c>
      <c r="C170" s="119" t="s">
        <v>725</v>
      </c>
      <c r="D170" s="121" t="s">
        <v>785</v>
      </c>
      <c r="E170" s="119"/>
      <c r="F170" s="113">
        <f>Ведомственная!G170</f>
        <v>535.91800000000001</v>
      </c>
      <c r="G170" s="113">
        <f>Ведомственная!H170</f>
        <v>889.6</v>
      </c>
      <c r="H170" s="113">
        <f>Ведомственная!I170</f>
        <v>819</v>
      </c>
      <c r="I170" s="145">
        <f t="shared" si="2"/>
        <v>2244.518</v>
      </c>
    </row>
    <row r="171" spans="1:9" ht="51" outlineLevel="1">
      <c r="A171" s="223" t="s">
        <v>840</v>
      </c>
      <c r="B171" s="75" t="s">
        <v>727</v>
      </c>
      <c r="C171" s="75" t="s">
        <v>725</v>
      </c>
      <c r="D171" s="120" t="s">
        <v>785</v>
      </c>
      <c r="E171" s="75" t="s">
        <v>55</v>
      </c>
      <c r="F171" s="113">
        <f>Ведомственная!G171</f>
        <v>535.91800000000001</v>
      </c>
      <c r="G171" s="113">
        <f>Ведомственная!H171</f>
        <v>889.6</v>
      </c>
      <c r="H171" s="113">
        <f>Ведомственная!I171</f>
        <v>819</v>
      </c>
      <c r="I171" s="145">
        <f t="shared" si="2"/>
        <v>2244.518</v>
      </c>
    </row>
    <row r="172" spans="1:9" ht="38.25" outlineLevel="1">
      <c r="A172" s="223" t="s">
        <v>841</v>
      </c>
      <c r="B172" s="75" t="s">
        <v>727</v>
      </c>
      <c r="C172" s="75" t="s">
        <v>725</v>
      </c>
      <c r="D172" s="120" t="s">
        <v>785</v>
      </c>
      <c r="E172" s="75" t="s">
        <v>152</v>
      </c>
      <c r="F172" s="113">
        <f>Ведомственная!G172</f>
        <v>0</v>
      </c>
      <c r="G172" s="113">
        <f>Ведомственная!H172</f>
        <v>0</v>
      </c>
      <c r="H172" s="113">
        <f>Ведомственная!I172</f>
        <v>0</v>
      </c>
      <c r="I172" s="145">
        <f t="shared" si="2"/>
        <v>0</v>
      </c>
    </row>
    <row r="173" spans="1:9" ht="38.25" outlineLevel="1">
      <c r="A173" s="222" t="s">
        <v>412</v>
      </c>
      <c r="B173" s="119" t="s">
        <v>727</v>
      </c>
      <c r="C173" s="119" t="s">
        <v>725</v>
      </c>
      <c r="D173" s="121" t="s">
        <v>786</v>
      </c>
      <c r="E173" s="119"/>
      <c r="F173" s="113">
        <f>Ведомственная!G173</f>
        <v>0</v>
      </c>
      <c r="G173" s="113">
        <f>Ведомственная!H173</f>
        <v>0</v>
      </c>
      <c r="H173" s="113">
        <f>Ведомственная!I173</f>
        <v>0</v>
      </c>
      <c r="I173" s="145">
        <f t="shared" si="2"/>
        <v>0</v>
      </c>
    </row>
    <row r="174" spans="1:9" ht="63.75" outlineLevel="1">
      <c r="A174" s="223" t="s">
        <v>838</v>
      </c>
      <c r="B174" s="75" t="s">
        <v>727</v>
      </c>
      <c r="C174" s="75" t="s">
        <v>725</v>
      </c>
      <c r="D174" s="120" t="s">
        <v>786</v>
      </c>
      <c r="E174" s="75" t="s">
        <v>55</v>
      </c>
      <c r="F174" s="113">
        <f>Ведомственная!G174</f>
        <v>0</v>
      </c>
      <c r="G174" s="113">
        <f>Ведомственная!H174</f>
        <v>0</v>
      </c>
      <c r="H174" s="113">
        <f>Ведомственная!I174</f>
        <v>0</v>
      </c>
      <c r="I174" s="145">
        <f t="shared" si="2"/>
        <v>0</v>
      </c>
    </row>
    <row r="175" spans="1:9" ht="51" outlineLevel="1">
      <c r="A175" s="223" t="s">
        <v>839</v>
      </c>
      <c r="B175" s="75" t="s">
        <v>727</v>
      </c>
      <c r="C175" s="75" t="s">
        <v>725</v>
      </c>
      <c r="D175" s="120" t="s">
        <v>786</v>
      </c>
      <c r="E175" s="75" t="s">
        <v>147</v>
      </c>
      <c r="F175" s="113">
        <f>Ведомственная!G175</f>
        <v>0</v>
      </c>
      <c r="G175" s="113">
        <f>Ведомственная!H175</f>
        <v>0</v>
      </c>
      <c r="H175" s="113">
        <f>Ведомственная!I175</f>
        <v>0</v>
      </c>
      <c r="I175" s="145">
        <f t="shared" si="2"/>
        <v>0</v>
      </c>
    </row>
    <row r="176" spans="1:9" ht="38.25" outlineLevel="1">
      <c r="A176" s="222" t="s">
        <v>413</v>
      </c>
      <c r="B176" s="119" t="s">
        <v>727</v>
      </c>
      <c r="C176" s="119" t="s">
        <v>725</v>
      </c>
      <c r="D176" s="121" t="s">
        <v>787</v>
      </c>
      <c r="E176" s="119"/>
      <c r="F176" s="113">
        <f>Ведомственная!G176</f>
        <v>0</v>
      </c>
      <c r="G176" s="113">
        <f>Ведомственная!H176</f>
        <v>0</v>
      </c>
      <c r="H176" s="113">
        <f>Ведомственная!I176</f>
        <v>0</v>
      </c>
      <c r="I176" s="145">
        <f t="shared" si="2"/>
        <v>0</v>
      </c>
    </row>
    <row r="177" spans="1:9" ht="63.75" outlineLevel="1">
      <c r="A177" s="223" t="s">
        <v>837</v>
      </c>
      <c r="B177" s="75" t="s">
        <v>727</v>
      </c>
      <c r="C177" s="75" t="s">
        <v>725</v>
      </c>
      <c r="D177" s="120" t="s">
        <v>787</v>
      </c>
      <c r="E177" s="75" t="s">
        <v>55</v>
      </c>
      <c r="F177" s="113">
        <f>Ведомственная!G177</f>
        <v>0</v>
      </c>
      <c r="G177" s="113">
        <f>Ведомственная!H177</f>
        <v>0</v>
      </c>
      <c r="H177" s="113">
        <f>Ведомственная!I177</f>
        <v>0</v>
      </c>
      <c r="I177" s="145">
        <f t="shared" si="2"/>
        <v>0</v>
      </c>
    </row>
    <row r="178" spans="1:9" ht="25.5" outlineLevel="1">
      <c r="A178" s="222" t="s">
        <v>406</v>
      </c>
      <c r="B178" s="119" t="s">
        <v>727</v>
      </c>
      <c r="C178" s="119" t="s">
        <v>725</v>
      </c>
      <c r="D178" s="121" t="s">
        <v>788</v>
      </c>
      <c r="E178" s="119"/>
      <c r="F178" s="113">
        <f>Ведомственная!G178</f>
        <v>218</v>
      </c>
      <c r="G178" s="113">
        <f>Ведомственная!H178</f>
        <v>165.40575000000001</v>
      </c>
      <c r="H178" s="113">
        <f>Ведомственная!I178</f>
        <v>165.40575000000001</v>
      </c>
      <c r="I178" s="145">
        <f t="shared" si="2"/>
        <v>548.81150000000002</v>
      </c>
    </row>
    <row r="179" spans="1:9" ht="38.25" outlineLevel="1">
      <c r="A179" s="223" t="s">
        <v>836</v>
      </c>
      <c r="B179" s="75" t="s">
        <v>727</v>
      </c>
      <c r="C179" s="75" t="s">
        <v>725</v>
      </c>
      <c r="D179" s="120" t="s">
        <v>788</v>
      </c>
      <c r="E179" s="75" t="s">
        <v>55</v>
      </c>
      <c r="F179" s="113">
        <f>Ведомственная!G179</f>
        <v>218</v>
      </c>
      <c r="G179" s="113">
        <f>Ведомственная!H179</f>
        <v>165.40575000000001</v>
      </c>
      <c r="H179" s="113">
        <f>Ведомственная!I179</f>
        <v>165.40575000000001</v>
      </c>
      <c r="I179" s="145">
        <f t="shared" si="2"/>
        <v>548.81150000000002</v>
      </c>
    </row>
    <row r="180" spans="1:9" ht="25.5" outlineLevel="1">
      <c r="A180" s="221" t="s">
        <v>449</v>
      </c>
      <c r="B180" s="117" t="s">
        <v>727</v>
      </c>
      <c r="C180" s="117" t="s">
        <v>725</v>
      </c>
      <c r="D180" s="118" t="s">
        <v>916</v>
      </c>
      <c r="E180" s="117"/>
      <c r="F180" s="113">
        <f>Ведомственная!G180</f>
        <v>0</v>
      </c>
      <c r="G180" s="113">
        <f>Ведомственная!H180</f>
        <v>0</v>
      </c>
      <c r="H180" s="113">
        <f>Ведомственная!I180</f>
        <v>2400</v>
      </c>
      <c r="I180" s="145">
        <f t="shared" si="2"/>
        <v>2400</v>
      </c>
    </row>
    <row r="181" spans="1:9" ht="25.5" outlineLevel="1">
      <c r="A181" s="222" t="s">
        <v>414</v>
      </c>
      <c r="B181" s="119" t="s">
        <v>727</v>
      </c>
      <c r="C181" s="119" t="s">
        <v>725</v>
      </c>
      <c r="D181" s="121" t="s">
        <v>914</v>
      </c>
      <c r="E181" s="119"/>
      <c r="F181" s="113">
        <f>Ведомственная!G181</f>
        <v>0</v>
      </c>
      <c r="G181" s="113">
        <f>Ведомственная!H181</f>
        <v>0</v>
      </c>
      <c r="H181" s="113">
        <f>Ведомственная!I181</f>
        <v>2400</v>
      </c>
      <c r="I181" s="145">
        <f t="shared" si="2"/>
        <v>2400</v>
      </c>
    </row>
    <row r="182" spans="1:9" ht="76.5" outlineLevel="1">
      <c r="A182" s="223" t="s">
        <v>915</v>
      </c>
      <c r="B182" s="75" t="s">
        <v>727</v>
      </c>
      <c r="C182" s="75" t="s">
        <v>725</v>
      </c>
      <c r="D182" s="120" t="s">
        <v>914</v>
      </c>
      <c r="E182" s="75" t="s">
        <v>55</v>
      </c>
      <c r="F182" s="113">
        <f>Ведомственная!G182</f>
        <v>0</v>
      </c>
      <c r="G182" s="113">
        <f>Ведомственная!H182</f>
        <v>0</v>
      </c>
      <c r="H182" s="113">
        <f>Ведомственная!I182</f>
        <v>2400</v>
      </c>
      <c r="I182" s="145">
        <f t="shared" si="2"/>
        <v>2400</v>
      </c>
    </row>
    <row r="183" spans="1:9" ht="25.5">
      <c r="A183" s="218" t="s">
        <v>415</v>
      </c>
      <c r="B183" s="108" t="s">
        <v>727</v>
      </c>
      <c r="C183" s="108" t="s">
        <v>727</v>
      </c>
      <c r="D183" s="109" t="s">
        <v>740</v>
      </c>
      <c r="E183" s="108"/>
      <c r="F183" s="110">
        <f>Ведомственная!G183</f>
        <v>15212.9</v>
      </c>
      <c r="G183" s="110">
        <f>Ведомственная!H183</f>
        <v>0</v>
      </c>
      <c r="H183" s="110">
        <f>Ведомственная!I183</f>
        <v>0</v>
      </c>
      <c r="I183" s="145">
        <f t="shared" si="2"/>
        <v>15212.9</v>
      </c>
    </row>
    <row r="184" spans="1:9" ht="51" outlineLevel="1">
      <c r="A184" s="219" t="s">
        <v>438</v>
      </c>
      <c r="B184" s="111" t="s">
        <v>727</v>
      </c>
      <c r="C184" s="111" t="s">
        <v>727</v>
      </c>
      <c r="D184" s="112" t="s">
        <v>582</v>
      </c>
      <c r="E184" s="111"/>
      <c r="F184" s="113">
        <f>Ведомственная!G184</f>
        <v>15212.9</v>
      </c>
      <c r="G184" s="113">
        <f>Ведомственная!H184</f>
        <v>0</v>
      </c>
      <c r="H184" s="113">
        <f>Ведомственная!I184</f>
        <v>0</v>
      </c>
      <c r="I184" s="145">
        <f t="shared" si="2"/>
        <v>15212.9</v>
      </c>
    </row>
    <row r="185" spans="1:9" ht="38.25" outlineLevel="1">
      <c r="A185" s="220" t="s">
        <v>396</v>
      </c>
      <c r="B185" s="114" t="s">
        <v>727</v>
      </c>
      <c r="C185" s="114" t="s">
        <v>727</v>
      </c>
      <c r="D185" s="115" t="s">
        <v>767</v>
      </c>
      <c r="E185" s="114"/>
      <c r="F185" s="113">
        <f>Ведомственная!G185</f>
        <v>15212.9</v>
      </c>
      <c r="G185" s="113">
        <f>Ведомственная!H185</f>
        <v>0</v>
      </c>
      <c r="H185" s="113">
        <f>Ведомственная!I185</f>
        <v>0</v>
      </c>
      <c r="I185" s="145">
        <f t="shared" si="2"/>
        <v>15212.9</v>
      </c>
    </row>
    <row r="186" spans="1:9" ht="38.25" outlineLevel="1">
      <c r="A186" s="221" t="s">
        <v>397</v>
      </c>
      <c r="B186" s="117" t="s">
        <v>727</v>
      </c>
      <c r="C186" s="117" t="s">
        <v>727</v>
      </c>
      <c r="D186" s="118" t="s">
        <v>768</v>
      </c>
      <c r="E186" s="117"/>
      <c r="F186" s="113">
        <f>Ведомственная!G186</f>
        <v>15212.9</v>
      </c>
      <c r="G186" s="113">
        <f>Ведомственная!H186</f>
        <v>0</v>
      </c>
      <c r="H186" s="113">
        <f>Ведомственная!I186</f>
        <v>0</v>
      </c>
      <c r="I186" s="145">
        <f t="shared" si="2"/>
        <v>15212.9</v>
      </c>
    </row>
    <row r="187" spans="1:9" ht="38.25" outlineLevel="1">
      <c r="A187" s="222" t="s">
        <v>416</v>
      </c>
      <c r="B187" s="119" t="s">
        <v>727</v>
      </c>
      <c r="C187" s="119" t="s">
        <v>727</v>
      </c>
      <c r="D187" s="121" t="s">
        <v>789</v>
      </c>
      <c r="E187" s="119"/>
      <c r="F187" s="113">
        <f>Ведомственная!G187</f>
        <v>15212.9</v>
      </c>
      <c r="G187" s="113">
        <f>Ведомственная!H187</f>
        <v>0</v>
      </c>
      <c r="H187" s="113">
        <f>Ведомственная!I187</f>
        <v>0</v>
      </c>
      <c r="I187" s="145">
        <f t="shared" si="2"/>
        <v>15212.9</v>
      </c>
    </row>
    <row r="188" spans="1:9" ht="63.75" outlineLevel="1">
      <c r="A188" s="223" t="s">
        <v>835</v>
      </c>
      <c r="B188" s="75" t="s">
        <v>727</v>
      </c>
      <c r="C188" s="75" t="s">
        <v>727</v>
      </c>
      <c r="D188" s="120" t="s">
        <v>789</v>
      </c>
      <c r="E188" s="75" t="s">
        <v>254</v>
      </c>
      <c r="F188" s="113">
        <f>Ведомственная!G188</f>
        <v>15212.9</v>
      </c>
      <c r="G188" s="113">
        <f>Ведомственная!H188</f>
        <v>0</v>
      </c>
      <c r="H188" s="113">
        <f>Ведомственная!I188</f>
        <v>0</v>
      </c>
      <c r="I188" s="145">
        <f t="shared" si="2"/>
        <v>15212.9</v>
      </c>
    </row>
    <row r="189" spans="1:9" ht="51" outlineLevel="1">
      <c r="A189" s="223" t="s">
        <v>909</v>
      </c>
      <c r="B189" s="75" t="s">
        <v>727</v>
      </c>
      <c r="C189" s="75" t="s">
        <v>727</v>
      </c>
      <c r="D189" s="120" t="s">
        <v>911</v>
      </c>
      <c r="E189" s="75"/>
      <c r="F189" s="113">
        <f>Ведомственная!G189</f>
        <v>0</v>
      </c>
      <c r="G189" s="113">
        <f>Ведомственная!H189</f>
        <v>0</v>
      </c>
      <c r="H189" s="113">
        <f>Ведомственная!I189</f>
        <v>0</v>
      </c>
      <c r="I189" s="145">
        <f t="shared" si="2"/>
        <v>0</v>
      </c>
    </row>
    <row r="190" spans="1:9" ht="76.5" outlineLevel="1">
      <c r="A190" s="223" t="s">
        <v>910</v>
      </c>
      <c r="B190" s="75" t="s">
        <v>727</v>
      </c>
      <c r="C190" s="75" t="s">
        <v>727</v>
      </c>
      <c r="D190" s="120" t="s">
        <v>911</v>
      </c>
      <c r="E190" s="75" t="s">
        <v>254</v>
      </c>
      <c r="F190" s="113">
        <f>Ведомственная!G190</f>
        <v>0</v>
      </c>
      <c r="G190" s="113">
        <f>Ведомственная!H190</f>
        <v>0</v>
      </c>
      <c r="H190" s="113">
        <f>Ведомственная!I190</f>
        <v>0</v>
      </c>
      <c r="I190" s="145">
        <f t="shared" si="2"/>
        <v>0</v>
      </c>
    </row>
    <row r="191" spans="1:9" ht="25.5" outlineLevel="1">
      <c r="A191" s="221" t="s">
        <v>448</v>
      </c>
      <c r="B191" s="117" t="s">
        <v>727</v>
      </c>
      <c r="C191" s="117" t="s">
        <v>727</v>
      </c>
      <c r="D191" s="118" t="s">
        <v>776</v>
      </c>
      <c r="E191" s="117"/>
      <c r="F191" s="113">
        <f>Ведомственная!G191</f>
        <v>0</v>
      </c>
      <c r="G191" s="113">
        <f>Ведомственная!H191</f>
        <v>0</v>
      </c>
      <c r="H191" s="113">
        <f>Ведомственная!I191</f>
        <v>0</v>
      </c>
      <c r="I191" s="145">
        <f t="shared" si="2"/>
        <v>0</v>
      </c>
    </row>
    <row r="192" spans="1:9" ht="38.25" outlineLevel="1">
      <c r="A192" s="222" t="s">
        <v>416</v>
      </c>
      <c r="B192" s="119" t="s">
        <v>727</v>
      </c>
      <c r="C192" s="119" t="s">
        <v>727</v>
      </c>
      <c r="D192" s="121" t="s">
        <v>790</v>
      </c>
      <c r="E192" s="119"/>
      <c r="F192" s="113">
        <f>Ведомственная!G192</f>
        <v>0</v>
      </c>
      <c r="G192" s="113">
        <f>Ведомственная!H192</f>
        <v>0</v>
      </c>
      <c r="H192" s="113">
        <f>Ведомственная!I192</f>
        <v>0</v>
      </c>
      <c r="I192" s="145">
        <f t="shared" si="2"/>
        <v>0</v>
      </c>
    </row>
    <row r="193" spans="1:9" ht="63.75" outlineLevel="1">
      <c r="A193" s="223" t="s">
        <v>835</v>
      </c>
      <c r="B193" s="75" t="s">
        <v>727</v>
      </c>
      <c r="C193" s="75" t="s">
        <v>727</v>
      </c>
      <c r="D193" s="120" t="s">
        <v>790</v>
      </c>
      <c r="E193" s="75" t="s">
        <v>254</v>
      </c>
      <c r="F193" s="113">
        <f>Ведомственная!G193</f>
        <v>0</v>
      </c>
      <c r="G193" s="113">
        <f>Ведомственная!H193</f>
        <v>0</v>
      </c>
      <c r="H193" s="113">
        <f>Ведомственная!I193</f>
        <v>0</v>
      </c>
      <c r="I193" s="145">
        <f t="shared" si="2"/>
        <v>0</v>
      </c>
    </row>
    <row r="194" spans="1:9">
      <c r="A194" s="214" t="s">
        <v>417</v>
      </c>
      <c r="B194" s="72" t="s">
        <v>728</v>
      </c>
      <c r="C194" s="72" t="s">
        <v>730</v>
      </c>
      <c r="D194" s="106" t="s">
        <v>740</v>
      </c>
      <c r="E194" s="72"/>
      <c r="F194" s="107">
        <f>Ведомственная!G194</f>
        <v>1066.8</v>
      </c>
      <c r="G194" s="107">
        <f>Ведомственная!H194</f>
        <v>127</v>
      </c>
      <c r="H194" s="107">
        <f>Ведомственная!I194</f>
        <v>127</v>
      </c>
      <c r="I194" s="145">
        <f t="shared" si="2"/>
        <v>1320.8</v>
      </c>
    </row>
    <row r="195" spans="1:9">
      <c r="A195" s="218" t="s">
        <v>418</v>
      </c>
      <c r="B195" s="108" t="s">
        <v>728</v>
      </c>
      <c r="C195" s="108" t="s">
        <v>723</v>
      </c>
      <c r="D195" s="109" t="s">
        <v>740</v>
      </c>
      <c r="E195" s="108"/>
      <c r="F195" s="110">
        <f>Ведомственная!G195</f>
        <v>1066.8</v>
      </c>
      <c r="G195" s="110">
        <f>Ведомственная!H195</f>
        <v>127</v>
      </c>
      <c r="H195" s="110">
        <f>Ведомственная!I195</f>
        <v>127</v>
      </c>
      <c r="I195" s="145">
        <f t="shared" si="2"/>
        <v>1320.8</v>
      </c>
    </row>
    <row r="196" spans="1:9" ht="51" outlineLevel="1">
      <c r="A196" s="219" t="s">
        <v>438</v>
      </c>
      <c r="B196" s="111" t="s">
        <v>728</v>
      </c>
      <c r="C196" s="111" t="s">
        <v>723</v>
      </c>
      <c r="D196" s="112" t="s">
        <v>582</v>
      </c>
      <c r="E196" s="111"/>
      <c r="F196" s="113">
        <f>Ведомственная!G196</f>
        <v>1066.8</v>
      </c>
      <c r="G196" s="113">
        <f>Ведомственная!H196</f>
        <v>127</v>
      </c>
      <c r="H196" s="113">
        <f>Ведомственная!I196</f>
        <v>127</v>
      </c>
      <c r="I196" s="145">
        <f t="shared" si="2"/>
        <v>1320.8</v>
      </c>
    </row>
    <row r="197" spans="1:9" ht="38.25" outlineLevel="1">
      <c r="A197" s="220" t="s">
        <v>419</v>
      </c>
      <c r="B197" s="114" t="s">
        <v>728</v>
      </c>
      <c r="C197" s="114" t="s">
        <v>723</v>
      </c>
      <c r="D197" s="115" t="s">
        <v>791</v>
      </c>
      <c r="E197" s="114"/>
      <c r="F197" s="113">
        <f>Ведомственная!G197</f>
        <v>1066.8</v>
      </c>
      <c r="G197" s="113">
        <f>Ведомственная!H197</f>
        <v>127</v>
      </c>
      <c r="H197" s="113">
        <f>Ведомственная!I197</f>
        <v>127</v>
      </c>
      <c r="I197" s="145">
        <f t="shared" si="2"/>
        <v>1320.8</v>
      </c>
    </row>
    <row r="198" spans="1:9" ht="38.25" outlineLevel="1">
      <c r="A198" s="221" t="s">
        <v>420</v>
      </c>
      <c r="B198" s="117" t="s">
        <v>728</v>
      </c>
      <c r="C198" s="117" t="s">
        <v>723</v>
      </c>
      <c r="D198" s="118" t="s">
        <v>792</v>
      </c>
      <c r="E198" s="117"/>
      <c r="F198" s="113">
        <f>Ведомственная!G198</f>
        <v>1066.8</v>
      </c>
      <c r="G198" s="113">
        <f>Ведомственная!H198</f>
        <v>127</v>
      </c>
      <c r="H198" s="113">
        <f>Ведомственная!I198</f>
        <v>127</v>
      </c>
      <c r="I198" s="145">
        <f t="shared" si="2"/>
        <v>1320.8</v>
      </c>
    </row>
    <row r="199" spans="1:9" ht="25.5" outlineLevel="1">
      <c r="A199" s="222" t="s">
        <v>422</v>
      </c>
      <c r="B199" s="119" t="s">
        <v>728</v>
      </c>
      <c r="C199" s="119" t="s">
        <v>723</v>
      </c>
      <c r="D199" s="121" t="s">
        <v>793</v>
      </c>
      <c r="E199" s="119"/>
      <c r="F199" s="113">
        <f>Ведомственная!G199</f>
        <v>1066.8</v>
      </c>
      <c r="G199" s="113">
        <f>Ведомственная!H199</f>
        <v>127</v>
      </c>
      <c r="H199" s="113">
        <f>Ведомственная!I199</f>
        <v>127</v>
      </c>
      <c r="I199" s="145">
        <f t="shared" si="2"/>
        <v>1320.8</v>
      </c>
    </row>
    <row r="200" spans="1:9" ht="51" outlineLevel="1">
      <c r="A200" s="223" t="s">
        <v>833</v>
      </c>
      <c r="B200" s="75" t="s">
        <v>728</v>
      </c>
      <c r="C200" s="75" t="s">
        <v>723</v>
      </c>
      <c r="D200" s="120" t="s">
        <v>793</v>
      </c>
      <c r="E200" s="75" t="s">
        <v>55</v>
      </c>
      <c r="F200" s="113">
        <f>Ведомственная!G200</f>
        <v>126.8</v>
      </c>
      <c r="G200" s="113">
        <f>Ведомственная!H200</f>
        <v>127</v>
      </c>
      <c r="H200" s="113">
        <f>Ведомственная!I200</f>
        <v>127</v>
      </c>
      <c r="I200" s="145">
        <f t="shared" si="2"/>
        <v>380.8</v>
      </c>
    </row>
    <row r="201" spans="1:9" ht="38.25" outlineLevel="1">
      <c r="A201" s="223" t="s">
        <v>830</v>
      </c>
      <c r="B201" s="75" t="s">
        <v>728</v>
      </c>
      <c r="C201" s="75" t="s">
        <v>723</v>
      </c>
      <c r="D201" s="120" t="s">
        <v>793</v>
      </c>
      <c r="E201" s="75" t="s">
        <v>147</v>
      </c>
      <c r="F201" s="113">
        <f>Ведомственная!G201</f>
        <v>940</v>
      </c>
      <c r="G201" s="113">
        <f>Ведомственная!H201</f>
        <v>0</v>
      </c>
      <c r="H201" s="113">
        <f>Ведомственная!I201</f>
        <v>0</v>
      </c>
      <c r="I201" s="145">
        <f t="shared" si="2"/>
        <v>940</v>
      </c>
    </row>
    <row r="202" spans="1:9" ht="38.25" outlineLevel="1">
      <c r="A202" s="223" t="s">
        <v>834</v>
      </c>
      <c r="B202" s="75" t="s">
        <v>728</v>
      </c>
      <c r="C202" s="75" t="s">
        <v>723</v>
      </c>
      <c r="D202" s="120" t="s">
        <v>793</v>
      </c>
      <c r="E202" s="75" t="s">
        <v>152</v>
      </c>
      <c r="F202" s="113">
        <f>Ведомственная!G202</f>
        <v>0</v>
      </c>
      <c r="G202" s="113">
        <f>Ведомственная!H202</f>
        <v>0</v>
      </c>
      <c r="H202" s="113">
        <f>Ведомственная!I202</f>
        <v>0</v>
      </c>
      <c r="I202" s="145">
        <f t="shared" si="2"/>
        <v>0</v>
      </c>
    </row>
    <row r="203" spans="1:9" ht="51" outlineLevel="1">
      <c r="A203" s="223" t="s">
        <v>445</v>
      </c>
      <c r="B203" s="75" t="s">
        <v>728</v>
      </c>
      <c r="C203" s="75" t="s">
        <v>723</v>
      </c>
      <c r="D203" s="122" t="s">
        <v>794</v>
      </c>
      <c r="E203" s="119"/>
      <c r="F203" s="113">
        <f>Ведомственная!G203</f>
        <v>0</v>
      </c>
      <c r="G203" s="113">
        <f>Ведомственная!H203</f>
        <v>0</v>
      </c>
      <c r="H203" s="113">
        <f>Ведомственная!I203</f>
        <v>0</v>
      </c>
      <c r="I203" s="145">
        <f t="shared" si="2"/>
        <v>0</v>
      </c>
    </row>
    <row r="204" spans="1:9" ht="76.5" outlineLevel="1">
      <c r="A204" s="222" t="s">
        <v>831</v>
      </c>
      <c r="B204" s="75" t="s">
        <v>728</v>
      </c>
      <c r="C204" s="75" t="s">
        <v>723</v>
      </c>
      <c r="D204" s="122" t="s">
        <v>794</v>
      </c>
      <c r="E204" s="123" t="s">
        <v>55</v>
      </c>
      <c r="F204" s="113">
        <f>Ведомственная!G204</f>
        <v>0</v>
      </c>
      <c r="G204" s="113">
        <f>Ведомственная!H204</f>
        <v>0</v>
      </c>
      <c r="H204" s="113">
        <f>Ведомственная!I204</f>
        <v>0</v>
      </c>
      <c r="I204" s="145">
        <f t="shared" si="2"/>
        <v>0</v>
      </c>
    </row>
    <row r="205" spans="1:9" ht="51" outlineLevel="1">
      <c r="A205" s="223" t="s">
        <v>832</v>
      </c>
      <c r="B205" s="75" t="s">
        <v>728</v>
      </c>
      <c r="C205" s="75" t="s">
        <v>723</v>
      </c>
      <c r="D205" s="122" t="s">
        <v>794</v>
      </c>
      <c r="E205" s="123" t="s">
        <v>147</v>
      </c>
      <c r="F205" s="113">
        <f>Ведомственная!G205</f>
        <v>0</v>
      </c>
      <c r="G205" s="113">
        <f>Ведомственная!H205</f>
        <v>0</v>
      </c>
      <c r="H205" s="113">
        <f>Ведомственная!I205</f>
        <v>0</v>
      </c>
      <c r="I205" s="145">
        <f t="shared" si="2"/>
        <v>0</v>
      </c>
    </row>
    <row r="206" spans="1:9" ht="25.5" outlineLevel="1">
      <c r="A206" s="223" t="s">
        <v>446</v>
      </c>
      <c r="B206" s="123" t="s">
        <v>728</v>
      </c>
      <c r="C206" s="123" t="s">
        <v>723</v>
      </c>
      <c r="D206" s="122" t="s">
        <v>795</v>
      </c>
      <c r="E206" s="75"/>
      <c r="F206" s="113">
        <f>Ведомственная!G206</f>
        <v>0</v>
      </c>
      <c r="G206" s="113">
        <f>Ведомственная!H206</f>
        <v>0</v>
      </c>
      <c r="H206" s="113">
        <f>Ведомственная!I206</f>
        <v>0</v>
      </c>
      <c r="I206" s="145">
        <f t="shared" ref="I206:I249" si="3">F206+G206+H206</f>
        <v>0</v>
      </c>
    </row>
    <row r="207" spans="1:9" ht="38.25" outlineLevel="1">
      <c r="A207" s="222" t="s">
        <v>829</v>
      </c>
      <c r="B207" s="123" t="s">
        <v>728</v>
      </c>
      <c r="C207" s="123" t="s">
        <v>723</v>
      </c>
      <c r="D207" s="122" t="s">
        <v>795</v>
      </c>
      <c r="E207" s="123" t="s">
        <v>55</v>
      </c>
      <c r="F207" s="113">
        <f>Ведомственная!G207</f>
        <v>0</v>
      </c>
      <c r="G207" s="113">
        <f>Ведомственная!H207</f>
        <v>0</v>
      </c>
      <c r="H207" s="113">
        <f>Ведомственная!I207</f>
        <v>0</v>
      </c>
      <c r="I207" s="145">
        <f t="shared" si="3"/>
        <v>0</v>
      </c>
    </row>
    <row r="208" spans="1:9" ht="38.25" outlineLevel="1">
      <c r="A208" s="221" t="s">
        <v>429</v>
      </c>
      <c r="B208" s="117" t="s">
        <v>728</v>
      </c>
      <c r="C208" s="117" t="s">
        <v>723</v>
      </c>
      <c r="D208" s="118" t="s">
        <v>796</v>
      </c>
      <c r="E208" s="117"/>
      <c r="F208" s="113">
        <f>Ведомственная!G208</f>
        <v>0</v>
      </c>
      <c r="G208" s="113">
        <f>Ведомственная!H208</f>
        <v>0</v>
      </c>
      <c r="H208" s="113">
        <f>Ведомственная!I208</f>
        <v>0</v>
      </c>
      <c r="I208" s="145">
        <f t="shared" si="3"/>
        <v>0</v>
      </c>
    </row>
    <row r="209" spans="1:9" ht="38.25" outlineLevel="1">
      <c r="A209" s="222" t="s">
        <v>421</v>
      </c>
      <c r="B209" s="124" t="s">
        <v>728</v>
      </c>
      <c r="C209" s="124" t="s">
        <v>723</v>
      </c>
      <c r="D209" s="125" t="s">
        <v>797</v>
      </c>
      <c r="E209" s="124"/>
      <c r="F209" s="113">
        <f>Ведомственная!G209</f>
        <v>0</v>
      </c>
      <c r="G209" s="113">
        <f>Ведомственная!H209</f>
        <v>0</v>
      </c>
      <c r="H209" s="113">
        <f>Ведомственная!I209</f>
        <v>0</v>
      </c>
      <c r="I209" s="145">
        <f t="shared" si="3"/>
        <v>0</v>
      </c>
    </row>
    <row r="210" spans="1:9" ht="63.75" outlineLevel="1">
      <c r="A210" s="223" t="s">
        <v>828</v>
      </c>
      <c r="B210" s="123" t="s">
        <v>728</v>
      </c>
      <c r="C210" s="123" t="s">
        <v>723</v>
      </c>
      <c r="D210" s="122" t="s">
        <v>797</v>
      </c>
      <c r="E210" s="123" t="s">
        <v>55</v>
      </c>
      <c r="F210" s="113">
        <f>Ведомственная!G210</f>
        <v>0</v>
      </c>
      <c r="G210" s="113">
        <f>Ведомственная!H210</f>
        <v>0</v>
      </c>
      <c r="H210" s="113">
        <f>Ведомственная!I210</f>
        <v>0</v>
      </c>
      <c r="I210" s="145">
        <f t="shared" si="3"/>
        <v>0</v>
      </c>
    </row>
    <row r="211" spans="1:9">
      <c r="A211" s="214" t="s">
        <v>423</v>
      </c>
      <c r="B211" s="72" t="s">
        <v>21</v>
      </c>
      <c r="C211" s="72" t="s">
        <v>730</v>
      </c>
      <c r="D211" s="106" t="s">
        <v>740</v>
      </c>
      <c r="E211" s="72"/>
      <c r="F211" s="107">
        <f>Ведомственная!G211</f>
        <v>314.23399999999998</v>
      </c>
      <c r="G211" s="107">
        <f>Ведомственная!H211</f>
        <v>362.4</v>
      </c>
      <c r="H211" s="107">
        <f>Ведомственная!I211</f>
        <v>362.4</v>
      </c>
      <c r="I211" s="145">
        <f t="shared" si="3"/>
        <v>1039.0340000000001</v>
      </c>
    </row>
    <row r="212" spans="1:9">
      <c r="A212" s="218" t="s">
        <v>424</v>
      </c>
      <c r="B212" s="108" t="s">
        <v>21</v>
      </c>
      <c r="C212" s="108" t="s">
        <v>723</v>
      </c>
      <c r="D212" s="109" t="s">
        <v>740</v>
      </c>
      <c r="E212" s="108"/>
      <c r="F212" s="110">
        <f>Ведомственная!G212</f>
        <v>314.23399999999998</v>
      </c>
      <c r="G212" s="110">
        <f>Ведомственная!H212</f>
        <v>362.4</v>
      </c>
      <c r="H212" s="110">
        <f>Ведомственная!I212</f>
        <v>362.4</v>
      </c>
      <c r="I212" s="145">
        <f t="shared" si="3"/>
        <v>1039.0340000000001</v>
      </c>
    </row>
    <row r="213" spans="1:9" ht="51" outlineLevel="1">
      <c r="A213" s="219" t="s">
        <v>438</v>
      </c>
      <c r="B213" s="111" t="s">
        <v>21</v>
      </c>
      <c r="C213" s="111" t="s">
        <v>723</v>
      </c>
      <c r="D213" s="112" t="s">
        <v>582</v>
      </c>
      <c r="E213" s="111"/>
      <c r="F213" s="113">
        <f>Ведомственная!G213</f>
        <v>314.23399999999998</v>
      </c>
      <c r="G213" s="113">
        <f>Ведомственная!H213</f>
        <v>362.4</v>
      </c>
      <c r="H213" s="113">
        <f>Ведомственная!I213</f>
        <v>362.4</v>
      </c>
      <c r="I213" s="145">
        <f t="shared" si="3"/>
        <v>1039.0340000000001</v>
      </c>
    </row>
    <row r="214" spans="1:9" ht="25.5" outlineLevel="1">
      <c r="A214" s="220" t="s">
        <v>364</v>
      </c>
      <c r="B214" s="114" t="s">
        <v>21</v>
      </c>
      <c r="C214" s="114" t="s">
        <v>723</v>
      </c>
      <c r="D214" s="115" t="s">
        <v>737</v>
      </c>
      <c r="E214" s="114"/>
      <c r="F214" s="113">
        <f>Ведомственная!G214</f>
        <v>314.23399999999998</v>
      </c>
      <c r="G214" s="113">
        <f>Ведомственная!H214</f>
        <v>362.4</v>
      </c>
      <c r="H214" s="113">
        <f>Ведомственная!I214</f>
        <v>362.4</v>
      </c>
      <c r="I214" s="145">
        <f t="shared" si="3"/>
        <v>1039.0340000000001</v>
      </c>
    </row>
    <row r="215" spans="1:9" ht="25.5" outlineLevel="1">
      <c r="A215" s="221" t="s">
        <v>369</v>
      </c>
      <c r="B215" s="117" t="s">
        <v>21</v>
      </c>
      <c r="C215" s="117" t="s">
        <v>723</v>
      </c>
      <c r="D215" s="118" t="s">
        <v>586</v>
      </c>
      <c r="E215" s="117"/>
      <c r="F215" s="113">
        <f>Ведомственная!G215</f>
        <v>314.23399999999998</v>
      </c>
      <c r="G215" s="113">
        <f>Ведомственная!H215</f>
        <v>362.4</v>
      </c>
      <c r="H215" s="113">
        <f>Ведомственная!I215</f>
        <v>362.4</v>
      </c>
      <c r="I215" s="145">
        <f t="shared" si="3"/>
        <v>1039.0340000000001</v>
      </c>
    </row>
    <row r="216" spans="1:9" ht="25.5" outlineLevel="1">
      <c r="A216" s="222" t="s">
        <v>440</v>
      </c>
      <c r="B216" s="119" t="s">
        <v>21</v>
      </c>
      <c r="C216" s="119" t="s">
        <v>723</v>
      </c>
      <c r="D216" s="121" t="s">
        <v>587</v>
      </c>
      <c r="E216" s="119"/>
      <c r="F216" s="113">
        <f>Ведомственная!G216</f>
        <v>314.23399999999998</v>
      </c>
      <c r="G216" s="113">
        <f>Ведомственная!H216</f>
        <v>362.4</v>
      </c>
      <c r="H216" s="113">
        <f>Ведомственная!I216</f>
        <v>362.4</v>
      </c>
      <c r="I216" s="145">
        <f t="shared" si="3"/>
        <v>1039.0340000000001</v>
      </c>
    </row>
    <row r="217" spans="1:9" ht="38.25" outlineLevel="1">
      <c r="A217" s="223" t="s">
        <v>827</v>
      </c>
      <c r="B217" s="75" t="s">
        <v>21</v>
      </c>
      <c r="C217" s="75" t="s">
        <v>723</v>
      </c>
      <c r="D217" s="120" t="s">
        <v>587</v>
      </c>
      <c r="E217" s="75" t="s">
        <v>146</v>
      </c>
      <c r="F217" s="113">
        <f>Ведомственная!G217</f>
        <v>314.23399999999998</v>
      </c>
      <c r="G217" s="113">
        <f>Ведомственная!H217</f>
        <v>362.4</v>
      </c>
      <c r="H217" s="113">
        <f>Ведомственная!I217</f>
        <v>362.4</v>
      </c>
      <c r="I217" s="145">
        <f t="shared" si="3"/>
        <v>1039.0340000000001</v>
      </c>
    </row>
    <row r="218" spans="1:9">
      <c r="A218" s="218" t="s">
        <v>425</v>
      </c>
      <c r="B218" s="108" t="s">
        <v>21</v>
      </c>
      <c r="C218" s="108" t="s">
        <v>725</v>
      </c>
      <c r="D218" s="109" t="s">
        <v>740</v>
      </c>
      <c r="E218" s="108"/>
      <c r="F218" s="110">
        <f>Ведомственная!G218</f>
        <v>0</v>
      </c>
      <c r="G218" s="110">
        <f>Ведомственная!H218</f>
        <v>0</v>
      </c>
      <c r="H218" s="110">
        <f>Ведомственная!I218</f>
        <v>0</v>
      </c>
      <c r="I218" s="145">
        <f t="shared" si="3"/>
        <v>0</v>
      </c>
    </row>
    <row r="219" spans="1:9" ht="51" outlineLevel="1">
      <c r="A219" s="219" t="s">
        <v>438</v>
      </c>
      <c r="B219" s="111" t="s">
        <v>21</v>
      </c>
      <c r="C219" s="111" t="s">
        <v>725</v>
      </c>
      <c r="D219" s="112" t="s">
        <v>582</v>
      </c>
      <c r="E219" s="111"/>
      <c r="F219" s="113">
        <f>Ведомственная!G219</f>
        <v>0</v>
      </c>
      <c r="G219" s="113">
        <f>Ведомственная!H219</f>
        <v>0</v>
      </c>
      <c r="H219" s="113">
        <f>Ведомственная!I219</f>
        <v>0</v>
      </c>
      <c r="I219" s="145">
        <f t="shared" si="3"/>
        <v>0</v>
      </c>
    </row>
    <row r="220" spans="1:9" ht="25.5" outlineLevel="1">
      <c r="A220" s="220" t="s">
        <v>364</v>
      </c>
      <c r="B220" s="114" t="s">
        <v>21</v>
      </c>
      <c r="C220" s="114" t="s">
        <v>725</v>
      </c>
      <c r="D220" s="115" t="s">
        <v>737</v>
      </c>
      <c r="E220" s="114"/>
      <c r="F220" s="113">
        <f>Ведомственная!G220</f>
        <v>0</v>
      </c>
      <c r="G220" s="113">
        <f>Ведомственная!H220</f>
        <v>0</v>
      </c>
      <c r="H220" s="113">
        <f>Ведомственная!I220</f>
        <v>0</v>
      </c>
      <c r="I220" s="145">
        <f t="shared" si="3"/>
        <v>0</v>
      </c>
    </row>
    <row r="221" spans="1:9" ht="25.5" outlineLevel="1">
      <c r="A221" s="221" t="s">
        <v>369</v>
      </c>
      <c r="B221" s="117" t="s">
        <v>21</v>
      </c>
      <c r="C221" s="117" t="s">
        <v>725</v>
      </c>
      <c r="D221" s="118" t="s">
        <v>586</v>
      </c>
      <c r="E221" s="117"/>
      <c r="F221" s="113">
        <f>Ведомственная!G221</f>
        <v>0</v>
      </c>
      <c r="G221" s="113">
        <f>Ведомственная!H221</f>
        <v>0</v>
      </c>
      <c r="H221" s="113">
        <f>Ведомственная!I221</f>
        <v>0</v>
      </c>
      <c r="I221" s="145">
        <f t="shared" si="3"/>
        <v>0</v>
      </c>
    </row>
    <row r="222" spans="1:9" ht="38.25" outlineLevel="1">
      <c r="A222" s="222" t="s">
        <v>426</v>
      </c>
      <c r="B222" s="119" t="s">
        <v>21</v>
      </c>
      <c r="C222" s="119" t="s">
        <v>725</v>
      </c>
      <c r="D222" s="121" t="s">
        <v>798</v>
      </c>
      <c r="E222" s="119"/>
      <c r="F222" s="113">
        <f>Ведомственная!G222</f>
        <v>0</v>
      </c>
      <c r="G222" s="113">
        <f>Ведомственная!H222</f>
        <v>0</v>
      </c>
      <c r="H222" s="113">
        <f>Ведомственная!I222</f>
        <v>0</v>
      </c>
      <c r="I222" s="145">
        <f t="shared" si="3"/>
        <v>0</v>
      </c>
    </row>
    <row r="223" spans="1:9" ht="51" outlineLevel="1">
      <c r="A223" s="223" t="s">
        <v>826</v>
      </c>
      <c r="B223" s="75" t="s">
        <v>21</v>
      </c>
      <c r="C223" s="75" t="s">
        <v>725</v>
      </c>
      <c r="D223" s="120" t="s">
        <v>798</v>
      </c>
      <c r="E223" s="75" t="s">
        <v>146</v>
      </c>
      <c r="F223" s="113">
        <f>Ведомственная!G223</f>
        <v>0</v>
      </c>
      <c r="G223" s="113">
        <f>Ведомственная!H223</f>
        <v>0</v>
      </c>
      <c r="H223" s="113">
        <f>Ведомственная!I223</f>
        <v>0</v>
      </c>
      <c r="I223" s="145">
        <f t="shared" si="3"/>
        <v>0</v>
      </c>
    </row>
    <row r="224" spans="1:9">
      <c r="A224" s="214" t="s">
        <v>427</v>
      </c>
      <c r="B224" s="72" t="s">
        <v>22</v>
      </c>
      <c r="C224" s="72" t="s">
        <v>730</v>
      </c>
      <c r="D224" s="106" t="s">
        <v>740</v>
      </c>
      <c r="E224" s="72"/>
      <c r="F224" s="107">
        <f>Ведомственная!G224</f>
        <v>116.30325000000001</v>
      </c>
      <c r="G224" s="107">
        <f>Ведомственная!H224</f>
        <v>116.30325000000001</v>
      </c>
      <c r="H224" s="107">
        <f>Ведомственная!I224</f>
        <v>116.30325000000001</v>
      </c>
      <c r="I224" s="145">
        <f t="shared" si="3"/>
        <v>348.90975000000003</v>
      </c>
    </row>
    <row r="225" spans="1:9">
      <c r="A225" s="218" t="s">
        <v>428</v>
      </c>
      <c r="B225" s="108" t="s">
        <v>22</v>
      </c>
      <c r="C225" s="108" t="s">
        <v>723</v>
      </c>
      <c r="D225" s="109" t="s">
        <v>740</v>
      </c>
      <c r="E225" s="108"/>
      <c r="F225" s="110">
        <f>Ведомственная!G225</f>
        <v>0</v>
      </c>
      <c r="G225" s="110">
        <f>Ведомственная!H225</f>
        <v>0</v>
      </c>
      <c r="H225" s="110">
        <f>Ведомственная!I225</f>
        <v>0</v>
      </c>
      <c r="I225" s="145">
        <f t="shared" si="3"/>
        <v>0</v>
      </c>
    </row>
    <row r="226" spans="1:9" ht="51" outlineLevel="1">
      <c r="A226" s="219" t="s">
        <v>438</v>
      </c>
      <c r="B226" s="111" t="s">
        <v>22</v>
      </c>
      <c r="C226" s="111" t="s">
        <v>723</v>
      </c>
      <c r="D226" s="112" t="s">
        <v>582</v>
      </c>
      <c r="E226" s="111"/>
      <c r="F226" s="113">
        <f>Ведомственная!G226</f>
        <v>0</v>
      </c>
      <c r="G226" s="113">
        <f>Ведомственная!H226</f>
        <v>0</v>
      </c>
      <c r="H226" s="113">
        <f>Ведомственная!I226</f>
        <v>0</v>
      </c>
      <c r="I226" s="145">
        <f t="shared" si="3"/>
        <v>0</v>
      </c>
    </row>
    <row r="227" spans="1:9" ht="38.25" outlineLevel="1">
      <c r="A227" s="220" t="s">
        <v>419</v>
      </c>
      <c r="B227" s="114" t="s">
        <v>22</v>
      </c>
      <c r="C227" s="114" t="s">
        <v>723</v>
      </c>
      <c r="D227" s="115" t="s">
        <v>791</v>
      </c>
      <c r="E227" s="114"/>
      <c r="F227" s="113">
        <f>Ведомственная!G227</f>
        <v>0</v>
      </c>
      <c r="G227" s="113">
        <f>Ведомственная!H227</f>
        <v>0</v>
      </c>
      <c r="H227" s="113">
        <f>Ведомственная!I227</f>
        <v>0</v>
      </c>
      <c r="I227" s="145">
        <f t="shared" si="3"/>
        <v>0</v>
      </c>
    </row>
    <row r="228" spans="1:9" ht="38.25" outlineLevel="1">
      <c r="A228" s="221" t="s">
        <v>429</v>
      </c>
      <c r="B228" s="117" t="s">
        <v>22</v>
      </c>
      <c r="C228" s="117" t="s">
        <v>723</v>
      </c>
      <c r="D228" s="118" t="s">
        <v>796</v>
      </c>
      <c r="E228" s="117"/>
      <c r="F228" s="113">
        <f>Ведомственная!G228</f>
        <v>0</v>
      </c>
      <c r="G228" s="113">
        <f>Ведомственная!H228</f>
        <v>0</v>
      </c>
      <c r="H228" s="113">
        <f>Ведомственная!I228</f>
        <v>0</v>
      </c>
      <c r="I228" s="145">
        <f t="shared" si="3"/>
        <v>0</v>
      </c>
    </row>
    <row r="229" spans="1:9" ht="25.5" outlineLevel="1">
      <c r="A229" s="222" t="s">
        <v>430</v>
      </c>
      <c r="B229" s="119" t="s">
        <v>22</v>
      </c>
      <c r="C229" s="119" t="s">
        <v>723</v>
      </c>
      <c r="D229" s="121" t="s">
        <v>799</v>
      </c>
      <c r="E229" s="119"/>
      <c r="F229" s="113">
        <f>Ведомственная!G229</f>
        <v>0</v>
      </c>
      <c r="G229" s="113">
        <f>Ведомственная!H229</f>
        <v>0</v>
      </c>
      <c r="H229" s="113">
        <f>Ведомственная!I229</f>
        <v>0</v>
      </c>
      <c r="I229" s="145">
        <f t="shared" si="3"/>
        <v>0</v>
      </c>
    </row>
    <row r="230" spans="1:9" ht="51" outlineLevel="1">
      <c r="A230" s="223" t="s">
        <v>825</v>
      </c>
      <c r="B230" s="75" t="s">
        <v>22</v>
      </c>
      <c r="C230" s="75" t="s">
        <v>723</v>
      </c>
      <c r="D230" s="120" t="s">
        <v>799</v>
      </c>
      <c r="E230" s="75" t="s">
        <v>55</v>
      </c>
      <c r="F230" s="113">
        <f>Ведомственная!G230</f>
        <v>0</v>
      </c>
      <c r="G230" s="113">
        <f>Ведомственная!H230</f>
        <v>0</v>
      </c>
      <c r="H230" s="113">
        <f>Ведомственная!I230</f>
        <v>0</v>
      </c>
      <c r="I230" s="145">
        <f t="shared" si="3"/>
        <v>0</v>
      </c>
    </row>
    <row r="231" spans="1:9">
      <c r="A231" s="218" t="s">
        <v>443</v>
      </c>
      <c r="B231" s="108" t="s">
        <v>22</v>
      </c>
      <c r="C231" s="108" t="s">
        <v>724</v>
      </c>
      <c r="D231" s="109" t="s">
        <v>740</v>
      </c>
      <c r="E231" s="108"/>
      <c r="F231" s="110">
        <f>Ведомственная!G231</f>
        <v>116.30325000000001</v>
      </c>
      <c r="G231" s="110">
        <f>Ведомственная!H231</f>
        <v>116.30325000000001</v>
      </c>
      <c r="H231" s="110">
        <f>Ведомственная!I231</f>
        <v>116.30325000000001</v>
      </c>
      <c r="I231" s="145">
        <f t="shared" si="3"/>
        <v>348.90975000000003</v>
      </c>
    </row>
    <row r="232" spans="1:9" ht="51" outlineLevel="1">
      <c r="A232" s="219" t="s">
        <v>438</v>
      </c>
      <c r="B232" s="111" t="s">
        <v>22</v>
      </c>
      <c r="C232" s="111" t="s">
        <v>724</v>
      </c>
      <c r="D232" s="112" t="s">
        <v>582</v>
      </c>
      <c r="E232" s="111"/>
      <c r="F232" s="113">
        <f>Ведомственная!G232</f>
        <v>116.30325000000001</v>
      </c>
      <c r="G232" s="113">
        <f>Ведомственная!H232</f>
        <v>116.30325000000001</v>
      </c>
      <c r="H232" s="113">
        <f>Ведомственная!I232</f>
        <v>116.30325000000001</v>
      </c>
      <c r="I232" s="145">
        <f t="shared" si="3"/>
        <v>348.90975000000003</v>
      </c>
    </row>
    <row r="233" spans="1:9" ht="38.25" outlineLevel="1">
      <c r="A233" s="220" t="s">
        <v>419</v>
      </c>
      <c r="B233" s="114" t="s">
        <v>22</v>
      </c>
      <c r="C233" s="114" t="s">
        <v>724</v>
      </c>
      <c r="D233" s="115" t="s">
        <v>791</v>
      </c>
      <c r="E233" s="114"/>
      <c r="F233" s="113">
        <f>Ведомственная!G233</f>
        <v>116.30325000000001</v>
      </c>
      <c r="G233" s="113">
        <f>Ведомственная!H233</f>
        <v>116.30325000000001</v>
      </c>
      <c r="H233" s="113">
        <f>Ведомственная!I233</f>
        <v>116.30325000000001</v>
      </c>
      <c r="I233" s="145">
        <f t="shared" si="3"/>
        <v>348.90975000000003</v>
      </c>
    </row>
    <row r="234" spans="1:9" ht="38.25" outlineLevel="1">
      <c r="A234" s="221" t="s">
        <v>429</v>
      </c>
      <c r="B234" s="117" t="s">
        <v>22</v>
      </c>
      <c r="C234" s="117" t="s">
        <v>724</v>
      </c>
      <c r="D234" s="118" t="s">
        <v>796</v>
      </c>
      <c r="E234" s="117"/>
      <c r="F234" s="113">
        <f>Ведомственная!G234</f>
        <v>116.30325000000001</v>
      </c>
      <c r="G234" s="113">
        <f>Ведомственная!H234</f>
        <v>116.30325000000001</v>
      </c>
      <c r="H234" s="113">
        <f>Ведомственная!I234</f>
        <v>116.30325000000001</v>
      </c>
      <c r="I234" s="145">
        <f t="shared" si="3"/>
        <v>348.90975000000003</v>
      </c>
    </row>
    <row r="235" spans="1:9" ht="38.25" outlineLevel="1">
      <c r="A235" s="222" t="s">
        <v>444</v>
      </c>
      <c r="B235" s="119" t="s">
        <v>22</v>
      </c>
      <c r="C235" s="119" t="s">
        <v>724</v>
      </c>
      <c r="D235" s="122" t="s">
        <v>800</v>
      </c>
      <c r="E235" s="119"/>
      <c r="F235" s="113">
        <f>Ведомственная!G235</f>
        <v>116.30325000000001</v>
      </c>
      <c r="G235" s="113">
        <f>Ведомственная!H235</f>
        <v>116.30325000000001</v>
      </c>
      <c r="H235" s="113">
        <f>Ведомственная!I235</f>
        <v>116.30325000000001</v>
      </c>
      <c r="I235" s="145">
        <f t="shared" si="3"/>
        <v>348.90975000000003</v>
      </c>
    </row>
    <row r="236" spans="1:9" ht="63.75" outlineLevel="1">
      <c r="A236" s="223" t="s">
        <v>824</v>
      </c>
      <c r="B236" s="75" t="s">
        <v>22</v>
      </c>
      <c r="C236" s="75" t="s">
        <v>724</v>
      </c>
      <c r="D236" s="122" t="s">
        <v>800</v>
      </c>
      <c r="E236" s="123" t="s">
        <v>55</v>
      </c>
      <c r="F236" s="113">
        <f>Ведомственная!G236</f>
        <v>116.30325000000001</v>
      </c>
      <c r="G236" s="113">
        <f>Ведомственная!H236</f>
        <v>116.30325000000001</v>
      </c>
      <c r="H236" s="113">
        <f>Ведомственная!I236</f>
        <v>116.30325000000001</v>
      </c>
      <c r="I236" s="145">
        <f t="shared" si="3"/>
        <v>348.90975000000003</v>
      </c>
    </row>
    <row r="237" spans="1:9" ht="25.5">
      <c r="A237" s="214" t="s">
        <v>431</v>
      </c>
      <c r="B237" s="72" t="s">
        <v>24</v>
      </c>
      <c r="C237" s="72" t="s">
        <v>730</v>
      </c>
      <c r="D237" s="106" t="s">
        <v>740</v>
      </c>
      <c r="E237" s="72"/>
      <c r="F237" s="107">
        <f>Ведомственная!G237</f>
        <v>4.7E-2</v>
      </c>
      <c r="G237" s="107">
        <f>Ведомственная!H237</f>
        <v>0</v>
      </c>
      <c r="H237" s="107">
        <f>Ведомственная!I237</f>
        <v>0</v>
      </c>
      <c r="I237" s="145">
        <f t="shared" si="3"/>
        <v>4.7E-2</v>
      </c>
    </row>
    <row r="238" spans="1:9" ht="25.5">
      <c r="A238" s="218" t="s">
        <v>432</v>
      </c>
      <c r="B238" s="108" t="s">
        <v>24</v>
      </c>
      <c r="C238" s="108" t="s">
        <v>723</v>
      </c>
      <c r="D238" s="109" t="s">
        <v>740</v>
      </c>
      <c r="E238" s="108"/>
      <c r="F238" s="110">
        <f>Ведомственная!G238</f>
        <v>4.7E-2</v>
      </c>
      <c r="G238" s="110">
        <f>Ведомственная!H238</f>
        <v>0</v>
      </c>
      <c r="H238" s="110">
        <f>Ведомственная!I238</f>
        <v>0</v>
      </c>
      <c r="I238" s="145">
        <f t="shared" si="3"/>
        <v>4.7E-2</v>
      </c>
    </row>
    <row r="239" spans="1:9" ht="51" outlineLevel="1">
      <c r="A239" s="219" t="s">
        <v>438</v>
      </c>
      <c r="B239" s="111" t="s">
        <v>24</v>
      </c>
      <c r="C239" s="111" t="s">
        <v>723</v>
      </c>
      <c r="D239" s="112" t="s">
        <v>582</v>
      </c>
      <c r="E239" s="111"/>
      <c r="F239" s="113">
        <f>Ведомственная!G239</f>
        <v>4.7E-2</v>
      </c>
      <c r="G239" s="113">
        <f>Ведомственная!H239</f>
        <v>0</v>
      </c>
      <c r="H239" s="113">
        <f>Ведомственная!I239</f>
        <v>0</v>
      </c>
      <c r="I239" s="145">
        <f t="shared" si="3"/>
        <v>4.7E-2</v>
      </c>
    </row>
    <row r="240" spans="1:9" ht="25.5" outlineLevel="1">
      <c r="A240" s="220" t="s">
        <v>364</v>
      </c>
      <c r="B240" s="114" t="s">
        <v>24</v>
      </c>
      <c r="C240" s="114" t="s">
        <v>723</v>
      </c>
      <c r="D240" s="115" t="s">
        <v>737</v>
      </c>
      <c r="E240" s="114"/>
      <c r="F240" s="113">
        <f>Ведомственная!G240</f>
        <v>4.7E-2</v>
      </c>
      <c r="G240" s="113">
        <f>Ведомственная!H240</f>
        <v>0</v>
      </c>
      <c r="H240" s="113">
        <f>Ведомственная!I240</f>
        <v>0</v>
      </c>
      <c r="I240" s="145">
        <f t="shared" si="3"/>
        <v>4.7E-2</v>
      </c>
    </row>
    <row r="241" spans="1:9" ht="25.5" outlineLevel="1">
      <c r="A241" s="221" t="s">
        <v>369</v>
      </c>
      <c r="B241" s="117" t="s">
        <v>24</v>
      </c>
      <c r="C241" s="117" t="s">
        <v>723</v>
      </c>
      <c r="D241" s="118" t="s">
        <v>586</v>
      </c>
      <c r="E241" s="117"/>
      <c r="F241" s="113">
        <f>Ведомственная!G241</f>
        <v>4.7E-2</v>
      </c>
      <c r="G241" s="113">
        <f>Ведомственная!H241</f>
        <v>0</v>
      </c>
      <c r="H241" s="113">
        <f>Ведомственная!I241</f>
        <v>0</v>
      </c>
      <c r="I241" s="145">
        <f t="shared" si="3"/>
        <v>4.7E-2</v>
      </c>
    </row>
    <row r="242" spans="1:9" ht="38.25" outlineLevel="1">
      <c r="A242" s="222" t="s">
        <v>441</v>
      </c>
      <c r="B242" s="119" t="s">
        <v>24</v>
      </c>
      <c r="C242" s="119" t="s">
        <v>723</v>
      </c>
      <c r="D242" s="121" t="s">
        <v>801</v>
      </c>
      <c r="E242" s="119"/>
      <c r="F242" s="113">
        <f>Ведомственная!G242</f>
        <v>4.7E-2</v>
      </c>
      <c r="G242" s="113">
        <f>Ведомственная!H242</f>
        <v>0</v>
      </c>
      <c r="H242" s="113">
        <f>Ведомственная!I242</f>
        <v>0</v>
      </c>
      <c r="I242" s="145">
        <f t="shared" si="3"/>
        <v>4.7E-2</v>
      </c>
    </row>
    <row r="243" spans="1:9" ht="51" outlineLevel="1">
      <c r="A243" s="223" t="s">
        <v>823</v>
      </c>
      <c r="B243" s="75" t="s">
        <v>24</v>
      </c>
      <c r="C243" s="75" t="s">
        <v>723</v>
      </c>
      <c r="D243" s="120" t="s">
        <v>801</v>
      </c>
      <c r="E243" s="75" t="s">
        <v>349</v>
      </c>
      <c r="F243" s="113">
        <f>Ведомственная!G243</f>
        <v>4.7E-2</v>
      </c>
      <c r="G243" s="113">
        <f>Ведомственная!H243</f>
        <v>0</v>
      </c>
      <c r="H243" s="113">
        <f>Ведомственная!I243</f>
        <v>0</v>
      </c>
      <c r="I243" s="145">
        <f t="shared" si="3"/>
        <v>4.7E-2</v>
      </c>
    </row>
    <row r="244" spans="1:9">
      <c r="A244" s="214"/>
      <c r="B244" s="72" t="s">
        <v>433</v>
      </c>
      <c r="C244" s="72"/>
      <c r="D244" s="106"/>
      <c r="E244" s="72"/>
      <c r="F244" s="126" t="str">
        <f>Ведомственная!G244</f>
        <v>х</v>
      </c>
      <c r="G244" s="126">
        <f>Ведомственная!H244</f>
        <v>134.19999999999999</v>
      </c>
      <c r="H244" s="126">
        <f>Ведомственная!I244</f>
        <v>278.10000000000002</v>
      </c>
      <c r="I244" s="145" t="e">
        <f t="shared" si="3"/>
        <v>#VALUE!</v>
      </c>
    </row>
    <row r="245" spans="1:9">
      <c r="A245" s="218" t="s">
        <v>434</v>
      </c>
      <c r="B245" s="108" t="s">
        <v>354</v>
      </c>
      <c r="C245" s="108"/>
      <c r="D245" s="109"/>
      <c r="E245" s="108"/>
      <c r="F245" s="127" t="str">
        <f>Ведомственная!G245</f>
        <v>х</v>
      </c>
      <c r="G245" s="127">
        <f>Ведомственная!H245</f>
        <v>134.19999999999999</v>
      </c>
      <c r="H245" s="127">
        <f>Ведомственная!I245</f>
        <v>278.10000000000002</v>
      </c>
      <c r="I245" s="145" t="e">
        <f t="shared" si="3"/>
        <v>#VALUE!</v>
      </c>
    </row>
    <row r="246" spans="1:9" outlineLevel="1">
      <c r="A246" s="219" t="s">
        <v>435</v>
      </c>
      <c r="B246" s="111" t="s">
        <v>354</v>
      </c>
      <c r="C246" s="111"/>
      <c r="D246" s="112" t="s">
        <v>355</v>
      </c>
      <c r="E246" s="111"/>
      <c r="F246" s="128" t="str">
        <f>Ведомственная!G246</f>
        <v>х</v>
      </c>
      <c r="G246" s="128">
        <f>Ведомственная!H246</f>
        <v>134.19999999999999</v>
      </c>
      <c r="H246" s="128">
        <f>Ведомственная!I246</f>
        <v>278.10000000000002</v>
      </c>
      <c r="I246" s="145" t="e">
        <f t="shared" si="3"/>
        <v>#VALUE!</v>
      </c>
    </row>
    <row r="247" spans="1:9" outlineLevel="1">
      <c r="A247" s="223"/>
      <c r="B247" s="75" t="s">
        <v>354</v>
      </c>
      <c r="C247" s="75"/>
      <c r="D247" s="120" t="s">
        <v>355</v>
      </c>
      <c r="E247" s="75" t="s">
        <v>356</v>
      </c>
      <c r="F247" s="128" t="str">
        <f>Ведомственная!G247</f>
        <v>х</v>
      </c>
      <c r="G247" s="128">
        <f>Ведомственная!H247</f>
        <v>134.19999999999999</v>
      </c>
      <c r="H247" s="128">
        <f>Ведомственная!I247</f>
        <v>278.10000000000002</v>
      </c>
      <c r="I247" s="145" t="e">
        <f t="shared" si="3"/>
        <v>#VALUE!</v>
      </c>
    </row>
    <row r="248" spans="1:9">
      <c r="A248" s="224"/>
      <c r="B248" s="130"/>
      <c r="C248" s="130"/>
      <c r="D248" s="131"/>
      <c r="E248" s="130"/>
      <c r="F248" s="132">
        <f>Ведомственная!G248</f>
        <v>0</v>
      </c>
      <c r="G248" s="132">
        <f>Ведомственная!H248</f>
        <v>0</v>
      </c>
      <c r="H248" s="132">
        <f>Ведомственная!I248</f>
        <v>0</v>
      </c>
      <c r="I248" s="145">
        <f t="shared" si="3"/>
        <v>0</v>
      </c>
    </row>
    <row r="249" spans="1:9">
      <c r="A249" s="134" t="s">
        <v>436</v>
      </c>
      <c r="B249" s="135"/>
      <c r="C249" s="135"/>
      <c r="D249" s="136"/>
      <c r="E249" s="135"/>
      <c r="F249" s="137">
        <f>Ведомственная!G249</f>
        <v>24345.329000000002</v>
      </c>
      <c r="G249" s="137">
        <f>Ведомственная!H249</f>
        <v>6082.3289999999997</v>
      </c>
      <c r="H249" s="137">
        <f>Ведомственная!I249</f>
        <v>8540.6290000000008</v>
      </c>
      <c r="I249" s="145">
        <f t="shared" si="3"/>
        <v>38968.287000000004</v>
      </c>
    </row>
    <row r="250" spans="1:9">
      <c r="A250" s="138"/>
      <c r="B250" s="138"/>
      <c r="C250" s="138"/>
      <c r="D250" s="139"/>
      <c r="E250" s="138"/>
      <c r="F250" s="138"/>
      <c r="G250" s="138"/>
      <c r="H250" s="138"/>
    </row>
    <row r="251" spans="1:9">
      <c r="A251" s="140"/>
      <c r="B251" s="141"/>
      <c r="C251" s="141"/>
      <c r="D251" s="142"/>
      <c r="E251" s="141"/>
      <c r="F251" s="141"/>
      <c r="G251" s="141"/>
      <c r="H251" s="141"/>
    </row>
  </sheetData>
  <sheetProtection autoFilter="0"/>
  <autoFilter ref="A9:I9">
    <filterColumn colId="2"/>
  </autoFilter>
  <mergeCells count="13">
    <mergeCell ref="G1:H1"/>
    <mergeCell ref="G2:H2"/>
    <mergeCell ref="G3:H3"/>
    <mergeCell ref="G7:G8"/>
    <mergeCell ref="H7:H8"/>
    <mergeCell ref="A4:H4"/>
    <mergeCell ref="A6:H6"/>
    <mergeCell ref="F7:F8"/>
    <mergeCell ref="A7:A8"/>
    <mergeCell ref="B7:B8"/>
    <mergeCell ref="D7:D8"/>
    <mergeCell ref="E7:E8"/>
    <mergeCell ref="C7:C8"/>
  </mergeCells>
  <pageMargins left="0.70866141732283472" right="7.874015748031496E-2" top="0.74803149606299213" bottom="0.74803149606299213" header="0.31496062992125984" footer="0.31496062992125984"/>
  <pageSetup paperSize="9" scale="75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68"/>
  <sheetViews>
    <sheetView zoomScale="90" zoomScaleNormal="90" workbookViewId="0">
      <pane xSplit="4" ySplit="8" topLeftCell="E9" activePane="bottomRight" state="frozen"/>
      <selection pane="topRight" activeCell="E1" sqref="E1"/>
      <selection pane="bottomLeft" activeCell="A11" sqref="A11"/>
      <selection pane="bottomRight" activeCell="F121" sqref="F121:H121"/>
    </sheetView>
  </sheetViews>
  <sheetFormatPr defaultColWidth="9.140625" defaultRowHeight="15" outlineLevelRow="1"/>
  <cols>
    <col min="1" max="1" width="40.5703125" style="93" customWidth="1"/>
    <col min="2" max="2" width="10.28515625" style="94" customWidth="1"/>
    <col min="3" max="5" width="6.7109375" style="93" customWidth="1"/>
    <col min="6" max="8" width="15.7109375" style="93" customWidth="1"/>
    <col min="9" max="9" width="9.140625" style="95"/>
    <col min="10" max="16384" width="9.140625" style="93"/>
  </cols>
  <sheetData>
    <row r="1" spans="1:9">
      <c r="G1" s="271" t="s">
        <v>716</v>
      </c>
      <c r="H1" s="271"/>
    </row>
    <row r="2" spans="1:9" ht="103.15" customHeight="1">
      <c r="G2" s="272" t="str">
        <f>Ведомственная!H2</f>
        <v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 год и на плановый период 2026 и 2027 годов"</v>
      </c>
      <c r="H2" s="272"/>
    </row>
    <row r="3" spans="1:9" ht="24" customHeight="1">
      <c r="G3" s="271" t="str">
        <f>Ведомственная!H3</f>
        <v>от "___" декабря 2024 года № _____</v>
      </c>
      <c r="H3" s="271"/>
    </row>
    <row r="4" spans="1:9" ht="112.5" customHeight="1">
      <c r="A4" s="270" t="s">
        <v>927</v>
      </c>
      <c r="B4" s="270"/>
      <c r="C4" s="270"/>
      <c r="D4" s="270"/>
      <c r="E4" s="270"/>
      <c r="F4" s="270"/>
      <c r="G4" s="270"/>
      <c r="H4" s="270"/>
    </row>
    <row r="5" spans="1:9" ht="15.95" customHeight="1">
      <c r="A5" s="96"/>
      <c r="B5" s="98"/>
      <c r="C5" s="97"/>
      <c r="D5" s="97"/>
      <c r="E5" s="97"/>
      <c r="F5" s="97"/>
      <c r="G5" s="97"/>
      <c r="H5" s="97"/>
    </row>
    <row r="6" spans="1:9" ht="15.2" customHeight="1">
      <c r="A6" s="290" t="s">
        <v>644</v>
      </c>
      <c r="B6" s="290"/>
      <c r="C6" s="290"/>
      <c r="D6" s="290"/>
      <c r="E6" s="290"/>
      <c r="F6" s="290"/>
      <c r="G6" s="290"/>
      <c r="H6" s="290"/>
    </row>
    <row r="7" spans="1:9" ht="40.9" customHeight="1">
      <c r="A7" s="146" t="s">
        <v>360</v>
      </c>
      <c r="B7" s="83" t="s">
        <v>734</v>
      </c>
      <c r="C7" s="147" t="s">
        <v>735</v>
      </c>
      <c r="D7" s="147" t="s">
        <v>733</v>
      </c>
      <c r="E7" s="81" t="s">
        <v>736</v>
      </c>
      <c r="F7" s="99" t="s">
        <v>361</v>
      </c>
      <c r="G7" s="100" t="s">
        <v>468</v>
      </c>
      <c r="H7" s="101" t="s">
        <v>814</v>
      </c>
    </row>
    <row r="8" spans="1:9">
      <c r="A8" s="65" t="s">
        <v>12</v>
      </c>
      <c r="B8" s="102" t="s">
        <v>13</v>
      </c>
      <c r="C8" s="65" t="s">
        <v>14</v>
      </c>
      <c r="D8" s="65" t="s">
        <v>15</v>
      </c>
      <c r="E8" s="65" t="s">
        <v>16</v>
      </c>
      <c r="F8" s="65" t="s">
        <v>17</v>
      </c>
      <c r="G8" s="65" t="s">
        <v>18</v>
      </c>
      <c r="H8" s="65" t="s">
        <v>19</v>
      </c>
      <c r="I8" s="65"/>
    </row>
    <row r="9" spans="1:9">
      <c r="A9" s="67" t="s">
        <v>500</v>
      </c>
      <c r="B9" s="103" t="s">
        <v>740</v>
      </c>
      <c r="C9" s="68"/>
      <c r="D9" s="68"/>
      <c r="E9" s="68"/>
      <c r="F9" s="104">
        <f>F10</f>
        <v>24345.329000000002</v>
      </c>
      <c r="G9" s="104">
        <f t="shared" ref="G9:H9" si="0">G10</f>
        <v>1220</v>
      </c>
      <c r="H9" s="104">
        <f t="shared" si="0"/>
        <v>1265</v>
      </c>
      <c r="I9" s="105">
        <f>F9+G9+H9</f>
        <v>26830.329000000002</v>
      </c>
    </row>
    <row r="10" spans="1:9" ht="51" outlineLevel="1">
      <c r="A10" s="148" t="s">
        <v>438</v>
      </c>
      <c r="B10" s="149" t="s">
        <v>582</v>
      </c>
      <c r="C10" s="150"/>
      <c r="D10" s="150"/>
      <c r="E10" s="150"/>
      <c r="F10" s="151">
        <f>F11+F68+F80+F143</f>
        <v>24345.329000000002</v>
      </c>
      <c r="G10" s="151">
        <f>Ведомственная!H13</f>
        <v>1220</v>
      </c>
      <c r="H10" s="151">
        <f>Ведомственная!I13</f>
        <v>1265</v>
      </c>
      <c r="I10" s="105">
        <f t="shared" ref="I10:I73" si="1">F10+G10+H10</f>
        <v>26830.329000000002</v>
      </c>
    </row>
    <row r="11" spans="1:9" ht="25.5" outlineLevel="1">
      <c r="A11" s="152" t="s">
        <v>364</v>
      </c>
      <c r="B11" s="153" t="s">
        <v>737</v>
      </c>
      <c r="C11" s="154"/>
      <c r="D11" s="154"/>
      <c r="E11" s="154"/>
      <c r="F11" s="151">
        <f>F12+F23+F39+F49</f>
        <v>5823.8810000000003</v>
      </c>
      <c r="G11" s="151">
        <f t="shared" ref="G11:H11" si="2">G12+G23+G39+G49</f>
        <v>4221</v>
      </c>
      <c r="H11" s="151">
        <f t="shared" si="2"/>
        <v>4408.8999999999996</v>
      </c>
      <c r="I11" s="105">
        <f t="shared" si="1"/>
        <v>14453.781000000001</v>
      </c>
    </row>
    <row r="12" spans="1:9" ht="38.25" outlineLevel="1">
      <c r="A12" s="155" t="s">
        <v>365</v>
      </c>
      <c r="B12" s="156" t="s">
        <v>738</v>
      </c>
      <c r="C12" s="157"/>
      <c r="D12" s="157"/>
      <c r="E12" s="157"/>
      <c r="F12" s="158">
        <f>F13+F15+F19+F21</f>
        <v>3526.3</v>
      </c>
      <c r="G12" s="158">
        <f t="shared" ref="G12:H12" si="3">G13+G15+G19+G21</f>
        <v>3686.3</v>
      </c>
      <c r="H12" s="158">
        <f t="shared" si="3"/>
        <v>3868</v>
      </c>
      <c r="I12" s="105">
        <f t="shared" si="1"/>
        <v>11080.6</v>
      </c>
    </row>
    <row r="13" spans="1:9" ht="51" outlineLevel="1">
      <c r="A13" s="88" t="s">
        <v>367</v>
      </c>
      <c r="B13" s="120" t="s">
        <v>739</v>
      </c>
      <c r="C13" s="119"/>
      <c r="D13" s="119"/>
      <c r="E13" s="119"/>
      <c r="F13" s="113">
        <f>F14</f>
        <v>1246.3</v>
      </c>
      <c r="G13" s="113">
        <f t="shared" ref="G13:H13" si="4">G14</f>
        <v>1220</v>
      </c>
      <c r="H13" s="113">
        <f t="shared" si="4"/>
        <v>1265</v>
      </c>
      <c r="I13" s="105">
        <f t="shared" si="1"/>
        <v>3731.3</v>
      </c>
    </row>
    <row r="14" spans="1:9" ht="114.75" outlineLevel="1">
      <c r="A14" s="74" t="s">
        <v>819</v>
      </c>
      <c r="B14" s="120" t="s">
        <v>739</v>
      </c>
      <c r="C14" s="75" t="s">
        <v>30</v>
      </c>
      <c r="D14" s="75" t="s">
        <v>723</v>
      </c>
      <c r="E14" s="75" t="s">
        <v>724</v>
      </c>
      <c r="F14" s="113">
        <f>Ведомственная!G17</f>
        <v>1246.3</v>
      </c>
      <c r="G14" s="113">
        <f>Ведомственная!H17</f>
        <v>1220</v>
      </c>
      <c r="H14" s="113">
        <f>Ведомственная!I17</f>
        <v>1265</v>
      </c>
      <c r="I14" s="105">
        <f t="shared" si="1"/>
        <v>3731.3</v>
      </c>
    </row>
    <row r="15" spans="1:9" ht="63.75" outlineLevel="1">
      <c r="A15" s="88" t="s">
        <v>366</v>
      </c>
      <c r="B15" s="121" t="s">
        <v>741</v>
      </c>
      <c r="C15" s="119"/>
      <c r="D15" s="119"/>
      <c r="E15" s="119"/>
      <c r="F15" s="113">
        <f>F16+F17+F18</f>
        <v>2280</v>
      </c>
      <c r="G15" s="113">
        <f t="shared" ref="G15:H15" si="5">G16+G17+G18</f>
        <v>2466.3000000000002</v>
      </c>
      <c r="H15" s="113">
        <f t="shared" si="5"/>
        <v>2603</v>
      </c>
      <c r="I15" s="105">
        <f t="shared" si="1"/>
        <v>7349.3</v>
      </c>
    </row>
    <row r="16" spans="1:9" ht="127.5" outlineLevel="1">
      <c r="A16" s="74" t="s">
        <v>820</v>
      </c>
      <c r="B16" s="120" t="s">
        <v>741</v>
      </c>
      <c r="C16" s="75" t="s">
        <v>30</v>
      </c>
      <c r="D16" s="75" t="s">
        <v>723</v>
      </c>
      <c r="E16" s="75" t="s">
        <v>726</v>
      </c>
      <c r="F16" s="113">
        <f>Ведомственная!G23</f>
        <v>1646</v>
      </c>
      <c r="G16" s="113">
        <f>Ведомственная!H23</f>
        <v>1829.3</v>
      </c>
      <c r="H16" s="113">
        <f>Ведомственная!I23</f>
        <v>1966</v>
      </c>
      <c r="I16" s="105">
        <f t="shared" si="1"/>
        <v>5441.3</v>
      </c>
    </row>
    <row r="17" spans="1:9" ht="89.25" outlineLevel="1">
      <c r="A17" s="74" t="s">
        <v>821</v>
      </c>
      <c r="B17" s="120" t="s">
        <v>741</v>
      </c>
      <c r="C17" s="75" t="s">
        <v>55</v>
      </c>
      <c r="D17" s="75" t="s">
        <v>723</v>
      </c>
      <c r="E17" s="75" t="s">
        <v>726</v>
      </c>
      <c r="F17" s="113">
        <f>Ведомственная!G24</f>
        <v>627</v>
      </c>
      <c r="G17" s="113">
        <f>Ведомственная!H24</f>
        <v>630</v>
      </c>
      <c r="H17" s="113">
        <f>Ведомственная!I24</f>
        <v>630</v>
      </c>
      <c r="I17" s="105">
        <f t="shared" si="1"/>
        <v>1887</v>
      </c>
    </row>
    <row r="18" spans="1:9" ht="63.75" outlineLevel="1">
      <c r="A18" s="74" t="s">
        <v>822</v>
      </c>
      <c r="B18" s="120" t="s">
        <v>741</v>
      </c>
      <c r="C18" s="75" t="s">
        <v>152</v>
      </c>
      <c r="D18" s="75" t="s">
        <v>723</v>
      </c>
      <c r="E18" s="75" t="s">
        <v>726</v>
      </c>
      <c r="F18" s="113">
        <f>Ведомственная!G25</f>
        <v>7</v>
      </c>
      <c r="G18" s="113">
        <f>Ведомственная!H25</f>
        <v>7</v>
      </c>
      <c r="H18" s="113">
        <f>Ведомственная!I25</f>
        <v>7</v>
      </c>
      <c r="I18" s="105">
        <f t="shared" si="1"/>
        <v>21</v>
      </c>
    </row>
    <row r="19" spans="1:9" ht="51" outlineLevel="1">
      <c r="A19" s="88" t="s">
        <v>367</v>
      </c>
      <c r="B19" s="121" t="s">
        <v>739</v>
      </c>
      <c r="C19" s="119"/>
      <c r="D19" s="119"/>
      <c r="E19" s="119"/>
      <c r="F19" s="113">
        <f>F20</f>
        <v>0</v>
      </c>
      <c r="G19" s="113">
        <f t="shared" ref="G19:H19" si="6">G20</f>
        <v>0</v>
      </c>
      <c r="H19" s="113">
        <f t="shared" si="6"/>
        <v>0</v>
      </c>
      <c r="I19" s="105">
        <f t="shared" si="1"/>
        <v>0</v>
      </c>
    </row>
    <row r="20" spans="1:9" ht="114.75" outlineLevel="1">
      <c r="A20" s="74" t="s">
        <v>819</v>
      </c>
      <c r="B20" s="120" t="s">
        <v>739</v>
      </c>
      <c r="C20" s="75" t="s">
        <v>30</v>
      </c>
      <c r="D20" s="75" t="s">
        <v>723</v>
      </c>
      <c r="E20" s="75" t="s">
        <v>726</v>
      </c>
      <c r="F20" s="113">
        <f>Ведомственная!G27</f>
        <v>0</v>
      </c>
      <c r="G20" s="113">
        <f>Ведомственная!H27</f>
        <v>0</v>
      </c>
      <c r="H20" s="113">
        <f>Ведомственная!I27</f>
        <v>0</v>
      </c>
      <c r="I20" s="105">
        <f t="shared" si="1"/>
        <v>0</v>
      </c>
    </row>
    <row r="21" spans="1:9" ht="51" outlineLevel="1">
      <c r="A21" s="74" t="s">
        <v>467</v>
      </c>
      <c r="B21" s="120" t="s">
        <v>742</v>
      </c>
      <c r="C21" s="119"/>
      <c r="D21" s="119"/>
      <c r="E21" s="119"/>
      <c r="F21" s="113">
        <f>F22</f>
        <v>0</v>
      </c>
      <c r="G21" s="113">
        <f t="shared" ref="G21:H21" si="7">G22</f>
        <v>0</v>
      </c>
      <c r="H21" s="113">
        <f t="shared" si="7"/>
        <v>0</v>
      </c>
      <c r="I21" s="105">
        <f t="shared" si="1"/>
        <v>0</v>
      </c>
    </row>
    <row r="22" spans="1:9" ht="76.5" outlineLevel="1">
      <c r="A22" s="74" t="s">
        <v>876</v>
      </c>
      <c r="B22" s="120" t="s">
        <v>742</v>
      </c>
      <c r="C22" s="75" t="s">
        <v>55</v>
      </c>
      <c r="D22" s="75" t="s">
        <v>723</v>
      </c>
      <c r="E22" s="75" t="s">
        <v>726</v>
      </c>
      <c r="F22" s="113">
        <f>Ведомственная!G29</f>
        <v>0</v>
      </c>
      <c r="G22" s="113">
        <f>Ведомственная!H29</f>
        <v>0</v>
      </c>
      <c r="H22" s="113">
        <f>Ведомственная!I29</f>
        <v>0</v>
      </c>
      <c r="I22" s="105">
        <f t="shared" si="1"/>
        <v>0</v>
      </c>
    </row>
    <row r="23" spans="1:9" ht="63.75" outlineLevel="1">
      <c r="A23" s="155" t="s">
        <v>371</v>
      </c>
      <c r="B23" s="156" t="s">
        <v>743</v>
      </c>
      <c r="C23" s="157"/>
      <c r="D23" s="157"/>
      <c r="E23" s="157"/>
      <c r="F23" s="158">
        <f>F24+F26+F28+F30+F32+F34+F36</f>
        <v>1438.7</v>
      </c>
      <c r="G23" s="158">
        <f t="shared" ref="G23:H23" si="8">G24+G26+G28+G30+G32+G34+G36</f>
        <v>171.3</v>
      </c>
      <c r="H23" s="158">
        <f t="shared" si="8"/>
        <v>177.5</v>
      </c>
      <c r="I23" s="105">
        <f t="shared" si="1"/>
        <v>1787.5</v>
      </c>
    </row>
    <row r="24" spans="1:9" ht="63.75" outlineLevel="1">
      <c r="A24" s="88" t="s">
        <v>366</v>
      </c>
      <c r="B24" s="122" t="s">
        <v>744</v>
      </c>
      <c r="C24" s="119"/>
      <c r="D24" s="119"/>
      <c r="E24" s="119"/>
      <c r="F24" s="113">
        <f>F25</f>
        <v>0</v>
      </c>
      <c r="G24" s="113">
        <f t="shared" ref="G24:H24" si="9">G25</f>
        <v>0</v>
      </c>
      <c r="H24" s="113">
        <f t="shared" si="9"/>
        <v>0</v>
      </c>
      <c r="I24" s="105">
        <f t="shared" si="1"/>
        <v>0</v>
      </c>
    </row>
    <row r="25" spans="1:9" ht="63.75" outlineLevel="1">
      <c r="A25" s="74" t="s">
        <v>879</v>
      </c>
      <c r="B25" s="122" t="s">
        <v>744</v>
      </c>
      <c r="C25" s="123" t="s">
        <v>147</v>
      </c>
      <c r="D25" s="75" t="s">
        <v>723</v>
      </c>
      <c r="E25" s="75" t="s">
        <v>726</v>
      </c>
      <c r="F25" s="113">
        <f>Ведомственная!G32</f>
        <v>0</v>
      </c>
      <c r="G25" s="113">
        <f>Ведомственная!H32</f>
        <v>0</v>
      </c>
      <c r="H25" s="113">
        <f>Ведомственная!I32</f>
        <v>0</v>
      </c>
      <c r="I25" s="105">
        <f t="shared" si="1"/>
        <v>0</v>
      </c>
    </row>
    <row r="26" spans="1:9" ht="89.25" outlineLevel="1">
      <c r="A26" s="88" t="s">
        <v>372</v>
      </c>
      <c r="B26" s="121" t="s">
        <v>746</v>
      </c>
      <c r="C26" s="119"/>
      <c r="D26" s="119"/>
      <c r="E26" s="119"/>
      <c r="F26" s="113">
        <f>F27</f>
        <v>82</v>
      </c>
      <c r="G26" s="113">
        <f t="shared" ref="G26:H26" si="10">G27</f>
        <v>0</v>
      </c>
      <c r="H26" s="113">
        <f t="shared" si="10"/>
        <v>0</v>
      </c>
      <c r="I26" s="105">
        <f t="shared" si="1"/>
        <v>82</v>
      </c>
    </row>
    <row r="27" spans="1:9" ht="89.25" outlineLevel="1">
      <c r="A27" s="74" t="s">
        <v>874</v>
      </c>
      <c r="B27" s="120" t="s">
        <v>746</v>
      </c>
      <c r="C27" s="75" t="s">
        <v>147</v>
      </c>
      <c r="D27" s="75" t="s">
        <v>723</v>
      </c>
      <c r="E27" s="75" t="s">
        <v>24</v>
      </c>
      <c r="F27" s="113">
        <f>Ведомственная!G44</f>
        <v>82</v>
      </c>
      <c r="G27" s="113">
        <f>Ведомственная!H44</f>
        <v>0</v>
      </c>
      <c r="H27" s="113">
        <f>Ведомственная!I44</f>
        <v>0</v>
      </c>
      <c r="I27" s="105">
        <f t="shared" si="1"/>
        <v>82</v>
      </c>
    </row>
    <row r="28" spans="1:9" ht="76.5" outlineLevel="1">
      <c r="A28" s="88" t="s">
        <v>373</v>
      </c>
      <c r="B28" s="121" t="s">
        <v>747</v>
      </c>
      <c r="C28" s="119"/>
      <c r="D28" s="119"/>
      <c r="E28" s="119"/>
      <c r="F28" s="113">
        <f>F29</f>
        <v>40.200000000000003</v>
      </c>
      <c r="G28" s="113">
        <f t="shared" ref="G28:H28" si="11">G29</f>
        <v>0</v>
      </c>
      <c r="H28" s="113">
        <f t="shared" si="11"/>
        <v>0</v>
      </c>
      <c r="I28" s="105">
        <f t="shared" si="1"/>
        <v>40.200000000000003</v>
      </c>
    </row>
    <row r="29" spans="1:9" ht="76.5" outlineLevel="1">
      <c r="A29" s="74" t="s">
        <v>880</v>
      </c>
      <c r="B29" s="120" t="s">
        <v>747</v>
      </c>
      <c r="C29" s="75" t="s">
        <v>147</v>
      </c>
      <c r="D29" s="75" t="s">
        <v>723</v>
      </c>
      <c r="E29" s="75" t="s">
        <v>24</v>
      </c>
      <c r="F29" s="113">
        <f>Ведомственная!G46</f>
        <v>40.200000000000003</v>
      </c>
      <c r="G29" s="113">
        <f>Ведомственная!H46</f>
        <v>0</v>
      </c>
      <c r="H29" s="113">
        <f>Ведомственная!I46</f>
        <v>0</v>
      </c>
      <c r="I29" s="105">
        <f t="shared" si="1"/>
        <v>40.200000000000003</v>
      </c>
    </row>
    <row r="30" spans="1:9" ht="76.5" outlineLevel="1">
      <c r="A30" s="88" t="s">
        <v>374</v>
      </c>
      <c r="B30" s="121" t="s">
        <v>748</v>
      </c>
      <c r="C30" s="119"/>
      <c r="D30" s="119"/>
      <c r="E30" s="119"/>
      <c r="F30" s="113">
        <f>F31</f>
        <v>18.5</v>
      </c>
      <c r="G30" s="113">
        <f t="shared" ref="G30:H30" si="12">G31</f>
        <v>0</v>
      </c>
      <c r="H30" s="113">
        <f t="shared" si="12"/>
        <v>0</v>
      </c>
      <c r="I30" s="105">
        <f t="shared" si="1"/>
        <v>18.5</v>
      </c>
    </row>
    <row r="31" spans="1:9" ht="89.25">
      <c r="A31" s="74" t="s">
        <v>872</v>
      </c>
      <c r="B31" s="120" t="s">
        <v>748</v>
      </c>
      <c r="C31" s="75" t="s">
        <v>147</v>
      </c>
      <c r="D31" s="75" t="s">
        <v>723</v>
      </c>
      <c r="E31" s="75" t="s">
        <v>24</v>
      </c>
      <c r="F31" s="113">
        <f>Ведомственная!G48</f>
        <v>18.5</v>
      </c>
      <c r="G31" s="113">
        <f>Ведомственная!H48</f>
        <v>0</v>
      </c>
      <c r="H31" s="113">
        <f>Ведомственная!I48</f>
        <v>0</v>
      </c>
      <c r="I31" s="105">
        <f t="shared" si="1"/>
        <v>18.5</v>
      </c>
    </row>
    <row r="32" spans="1:9" ht="76.5" outlineLevel="1">
      <c r="A32" s="88" t="s">
        <v>375</v>
      </c>
      <c r="B32" s="121" t="s">
        <v>749</v>
      </c>
      <c r="C32" s="119"/>
      <c r="D32" s="119"/>
      <c r="E32" s="119"/>
      <c r="F32" s="113">
        <f>F33</f>
        <v>21.5</v>
      </c>
      <c r="G32" s="113">
        <f t="shared" ref="G32:H32" si="13">G33</f>
        <v>0</v>
      </c>
      <c r="H32" s="113">
        <f t="shared" si="13"/>
        <v>0</v>
      </c>
      <c r="I32" s="105">
        <f t="shared" si="1"/>
        <v>21.5</v>
      </c>
    </row>
    <row r="33" spans="1:9" ht="89.25" outlineLevel="1">
      <c r="A33" s="74" t="s">
        <v>871</v>
      </c>
      <c r="B33" s="120" t="s">
        <v>749</v>
      </c>
      <c r="C33" s="75" t="s">
        <v>147</v>
      </c>
      <c r="D33" s="75" t="s">
        <v>723</v>
      </c>
      <c r="E33" s="75" t="s">
        <v>24</v>
      </c>
      <c r="F33" s="113">
        <f>Ведомственная!G50</f>
        <v>21.5</v>
      </c>
      <c r="G33" s="113">
        <f>Ведомственная!H50</f>
        <v>0</v>
      </c>
      <c r="H33" s="113">
        <f>Ведомственная!I50</f>
        <v>0</v>
      </c>
      <c r="I33" s="105">
        <f t="shared" si="1"/>
        <v>21.5</v>
      </c>
    </row>
    <row r="34" spans="1:9" ht="76.5" outlineLevel="1">
      <c r="A34" s="88" t="s">
        <v>376</v>
      </c>
      <c r="B34" s="121" t="s">
        <v>750</v>
      </c>
      <c r="C34" s="119"/>
      <c r="D34" s="119"/>
      <c r="E34" s="119"/>
      <c r="F34" s="113">
        <f>F35</f>
        <v>1120.3</v>
      </c>
      <c r="G34" s="113">
        <f t="shared" ref="G34:H34" si="14">G35</f>
        <v>0</v>
      </c>
      <c r="H34" s="113">
        <f t="shared" si="14"/>
        <v>0</v>
      </c>
      <c r="I34" s="105">
        <f t="shared" si="1"/>
        <v>1120.3</v>
      </c>
    </row>
    <row r="35" spans="1:9" ht="76.5" outlineLevel="1">
      <c r="A35" s="74" t="s">
        <v>870</v>
      </c>
      <c r="B35" s="120" t="s">
        <v>750</v>
      </c>
      <c r="C35" s="75" t="s">
        <v>147</v>
      </c>
      <c r="D35" s="75" t="s">
        <v>723</v>
      </c>
      <c r="E35" s="75" t="s">
        <v>24</v>
      </c>
      <c r="F35" s="113">
        <f>Ведомственная!G52</f>
        <v>1120.3</v>
      </c>
      <c r="G35" s="113">
        <f>Ведомственная!H52</f>
        <v>0</v>
      </c>
      <c r="H35" s="113">
        <f>Ведомственная!I52</f>
        <v>0</v>
      </c>
      <c r="I35" s="105">
        <f t="shared" si="1"/>
        <v>1120.3</v>
      </c>
    </row>
    <row r="36" spans="1:9" ht="89.25" outlineLevel="1">
      <c r="A36" s="116" t="s">
        <v>464</v>
      </c>
      <c r="B36" s="121" t="s">
        <v>751</v>
      </c>
      <c r="C36" s="119"/>
      <c r="D36" s="119"/>
      <c r="E36" s="119"/>
      <c r="F36" s="113">
        <f>F37+F38</f>
        <v>156.19999999999999</v>
      </c>
      <c r="G36" s="113">
        <f t="shared" ref="G36:H36" si="15">G37+G38</f>
        <v>171.3</v>
      </c>
      <c r="H36" s="113">
        <f t="shared" si="15"/>
        <v>177.5</v>
      </c>
      <c r="I36" s="105">
        <f t="shared" si="1"/>
        <v>505</v>
      </c>
    </row>
    <row r="37" spans="1:9" ht="102" outlineLevel="1">
      <c r="A37" s="74" t="s">
        <v>881</v>
      </c>
      <c r="B37" s="120" t="s">
        <v>751</v>
      </c>
      <c r="C37" s="75" t="s">
        <v>30</v>
      </c>
      <c r="D37" s="75" t="s">
        <v>724</v>
      </c>
      <c r="E37" s="75" t="s">
        <v>725</v>
      </c>
      <c r="F37" s="113">
        <f>Ведомственная!G59</f>
        <v>141.19999999999999</v>
      </c>
      <c r="G37" s="113">
        <f>Ведомственная!H59</f>
        <v>155.30000000000001</v>
      </c>
      <c r="H37" s="113">
        <f>Ведомственная!I59</f>
        <v>160.5</v>
      </c>
      <c r="I37" s="105">
        <f t="shared" si="1"/>
        <v>457</v>
      </c>
    </row>
    <row r="38" spans="1:9" ht="63.75" outlineLevel="1">
      <c r="A38" s="74" t="s">
        <v>882</v>
      </c>
      <c r="B38" s="120" t="s">
        <v>751</v>
      </c>
      <c r="C38" s="75" t="s">
        <v>55</v>
      </c>
      <c r="D38" s="75" t="s">
        <v>724</v>
      </c>
      <c r="E38" s="75" t="s">
        <v>725</v>
      </c>
      <c r="F38" s="113">
        <f>Ведомственная!G60</f>
        <v>15</v>
      </c>
      <c r="G38" s="113">
        <f>Ведомственная!H60</f>
        <v>16</v>
      </c>
      <c r="H38" s="113">
        <f>Ведомственная!I60</f>
        <v>17</v>
      </c>
      <c r="I38" s="105">
        <f t="shared" si="1"/>
        <v>48</v>
      </c>
    </row>
    <row r="39" spans="1:9" ht="38.25" outlineLevel="1">
      <c r="A39" s="155" t="s">
        <v>378</v>
      </c>
      <c r="B39" s="156" t="s">
        <v>752</v>
      </c>
      <c r="C39" s="157"/>
      <c r="D39" s="157"/>
      <c r="E39" s="157"/>
      <c r="F39" s="158">
        <f>F40+F43+F45+F47</f>
        <v>543.6</v>
      </c>
      <c r="G39" s="158">
        <f t="shared" ref="G39:H39" si="16">G40+G43+G45+G47</f>
        <v>0</v>
      </c>
      <c r="H39" s="158">
        <f t="shared" si="16"/>
        <v>0</v>
      </c>
      <c r="I39" s="105">
        <f t="shared" si="1"/>
        <v>543.6</v>
      </c>
    </row>
    <row r="40" spans="1:9" ht="25.5" outlineLevel="1">
      <c r="A40" s="116" t="s">
        <v>463</v>
      </c>
      <c r="B40" s="121" t="s">
        <v>753</v>
      </c>
      <c r="C40" s="119"/>
      <c r="D40" s="119"/>
      <c r="E40" s="119"/>
      <c r="F40" s="113">
        <f>F41+F42</f>
        <v>468.6</v>
      </c>
      <c r="G40" s="113">
        <f t="shared" ref="G40:H40" si="17">G41+G42</f>
        <v>0</v>
      </c>
      <c r="H40" s="113">
        <f t="shared" si="17"/>
        <v>0</v>
      </c>
      <c r="I40" s="105">
        <f t="shared" si="1"/>
        <v>468.6</v>
      </c>
    </row>
    <row r="41" spans="1:9" ht="51" outlineLevel="1">
      <c r="A41" s="74" t="s">
        <v>867</v>
      </c>
      <c r="B41" s="120" t="s">
        <v>753</v>
      </c>
      <c r="C41" s="75" t="s">
        <v>55</v>
      </c>
      <c r="D41" s="75" t="s">
        <v>725</v>
      </c>
      <c r="E41" s="75" t="s">
        <v>21</v>
      </c>
      <c r="F41" s="113">
        <f>Ведомственная!G67</f>
        <v>468.6</v>
      </c>
      <c r="G41" s="113">
        <f>Ведомственная!H67</f>
        <v>0</v>
      </c>
      <c r="H41" s="113">
        <f>Ведомственная!I67</f>
        <v>0</v>
      </c>
      <c r="I41" s="105">
        <f t="shared" si="1"/>
        <v>468.6</v>
      </c>
    </row>
    <row r="42" spans="1:9" ht="63.75" outlineLevel="1">
      <c r="A42" s="116" t="s">
        <v>868</v>
      </c>
      <c r="B42" s="120" t="s">
        <v>753</v>
      </c>
      <c r="C42" s="75" t="s">
        <v>217</v>
      </c>
      <c r="D42" s="75" t="s">
        <v>725</v>
      </c>
      <c r="E42" s="75" t="s">
        <v>21</v>
      </c>
      <c r="F42" s="113">
        <f>Ведомственная!G68</f>
        <v>0</v>
      </c>
      <c r="G42" s="113">
        <f>Ведомственная!H68</f>
        <v>0</v>
      </c>
      <c r="H42" s="113">
        <f>Ведомственная!I68</f>
        <v>0</v>
      </c>
      <c r="I42" s="105">
        <f t="shared" si="1"/>
        <v>0</v>
      </c>
    </row>
    <row r="43" spans="1:9" ht="51" outlineLevel="1">
      <c r="A43" s="88" t="s">
        <v>379</v>
      </c>
      <c r="B43" s="121" t="s">
        <v>754</v>
      </c>
      <c r="C43" s="119"/>
      <c r="D43" s="119"/>
      <c r="E43" s="119"/>
      <c r="F43" s="113">
        <f>F44</f>
        <v>75</v>
      </c>
      <c r="G43" s="113">
        <f t="shared" ref="G43:H43" si="18">G44</f>
        <v>0</v>
      </c>
      <c r="H43" s="113">
        <f t="shared" si="18"/>
        <v>0</v>
      </c>
      <c r="I43" s="105">
        <f t="shared" si="1"/>
        <v>75</v>
      </c>
    </row>
    <row r="44" spans="1:9" ht="76.5" outlineLevel="1">
      <c r="A44" s="74" t="s">
        <v>866</v>
      </c>
      <c r="B44" s="120" t="s">
        <v>754</v>
      </c>
      <c r="C44" s="75" t="s">
        <v>55</v>
      </c>
      <c r="D44" s="75" t="s">
        <v>725</v>
      </c>
      <c r="E44" s="75" t="s">
        <v>21</v>
      </c>
      <c r="F44" s="113">
        <f>Ведомственная!G70</f>
        <v>75</v>
      </c>
      <c r="G44" s="113">
        <f>Ведомственная!H70</f>
        <v>0</v>
      </c>
      <c r="H44" s="113">
        <f>Ведомственная!I70</f>
        <v>0</v>
      </c>
      <c r="I44" s="105">
        <f t="shared" si="1"/>
        <v>75</v>
      </c>
    </row>
    <row r="45" spans="1:9" ht="25.5" outlineLevel="1">
      <c r="A45" s="116" t="s">
        <v>462</v>
      </c>
      <c r="B45" s="122" t="s">
        <v>755</v>
      </c>
      <c r="C45" s="119"/>
      <c r="D45" s="119"/>
      <c r="E45" s="119"/>
      <c r="F45" s="113">
        <f>F46</f>
        <v>0</v>
      </c>
      <c r="G45" s="113">
        <f t="shared" ref="G45:H45" si="19">G46</f>
        <v>0</v>
      </c>
      <c r="H45" s="113">
        <f t="shared" si="19"/>
        <v>0</v>
      </c>
      <c r="I45" s="105">
        <f t="shared" si="1"/>
        <v>0</v>
      </c>
    </row>
    <row r="46" spans="1:9" ht="51" outlineLevel="1">
      <c r="A46" s="74" t="s">
        <v>865</v>
      </c>
      <c r="B46" s="122" t="s">
        <v>755</v>
      </c>
      <c r="C46" s="75" t="s">
        <v>55</v>
      </c>
      <c r="D46" s="75" t="s">
        <v>725</v>
      </c>
      <c r="E46" s="75" t="s">
        <v>25</v>
      </c>
      <c r="F46" s="113">
        <f>Ведомственная!G76</f>
        <v>0</v>
      </c>
      <c r="G46" s="113">
        <f>Ведомственная!H76</f>
        <v>0</v>
      </c>
      <c r="H46" s="113">
        <f>Ведомственная!I76</f>
        <v>0</v>
      </c>
      <c r="I46" s="105">
        <f t="shared" si="1"/>
        <v>0</v>
      </c>
    </row>
    <row r="47" spans="1:9" ht="38.25" outlineLevel="1">
      <c r="A47" s="88" t="s">
        <v>382</v>
      </c>
      <c r="B47" s="121" t="s">
        <v>756</v>
      </c>
      <c r="C47" s="119"/>
      <c r="D47" s="119"/>
      <c r="E47" s="119"/>
      <c r="F47" s="113">
        <f>F48</f>
        <v>0</v>
      </c>
      <c r="G47" s="113">
        <f t="shared" ref="G47:H47" si="20">G48</f>
        <v>0</v>
      </c>
      <c r="H47" s="113">
        <f t="shared" si="20"/>
        <v>0</v>
      </c>
      <c r="I47" s="105">
        <f t="shared" si="1"/>
        <v>0</v>
      </c>
    </row>
    <row r="48" spans="1:9" ht="63.75" outlineLevel="1">
      <c r="A48" s="74" t="s">
        <v>864</v>
      </c>
      <c r="B48" s="120" t="s">
        <v>756</v>
      </c>
      <c r="C48" s="75" t="s">
        <v>55</v>
      </c>
      <c r="D48" s="75" t="s">
        <v>725</v>
      </c>
      <c r="E48" s="75" t="s">
        <v>25</v>
      </c>
      <c r="F48" s="113">
        <f>Ведомственная!G78</f>
        <v>0</v>
      </c>
      <c r="G48" s="113">
        <f>Ведомственная!H78</f>
        <v>0</v>
      </c>
      <c r="H48" s="113">
        <f>Ведомственная!I78</f>
        <v>0</v>
      </c>
      <c r="I48" s="105">
        <f t="shared" si="1"/>
        <v>0</v>
      </c>
    </row>
    <row r="49" spans="1:9" ht="25.5" outlineLevel="1">
      <c r="A49" s="155" t="s">
        <v>369</v>
      </c>
      <c r="B49" s="156" t="s">
        <v>586</v>
      </c>
      <c r="C49" s="157"/>
      <c r="D49" s="157"/>
      <c r="E49" s="157"/>
      <c r="F49" s="158">
        <f>F50+F52+F54+F56+F60+F62+F64+F66+F58</f>
        <v>315.28100000000001</v>
      </c>
      <c r="G49" s="158">
        <f t="shared" ref="G49:H49" si="21">G50+G52+G54+G56+G60+G62+G64+G66+G58</f>
        <v>363.4</v>
      </c>
      <c r="H49" s="158">
        <f t="shared" si="21"/>
        <v>363.4</v>
      </c>
      <c r="I49" s="105">
        <f t="shared" si="1"/>
        <v>1042.0810000000001</v>
      </c>
    </row>
    <row r="50" spans="1:9" ht="25.5" outlineLevel="1">
      <c r="A50" s="88" t="s">
        <v>439</v>
      </c>
      <c r="B50" s="121" t="s">
        <v>745</v>
      </c>
      <c r="C50" s="119"/>
      <c r="D50" s="119"/>
      <c r="E50" s="119"/>
      <c r="F50" s="113">
        <f>F51</f>
        <v>1</v>
      </c>
      <c r="G50" s="113">
        <f t="shared" ref="G50:H50" si="22">G51</f>
        <v>1</v>
      </c>
      <c r="H50" s="113">
        <f t="shared" si="22"/>
        <v>1</v>
      </c>
      <c r="I50" s="105">
        <f t="shared" si="1"/>
        <v>3</v>
      </c>
    </row>
    <row r="51" spans="1:9" ht="38.25" outlineLevel="1">
      <c r="A51" s="74" t="s">
        <v>875</v>
      </c>
      <c r="B51" s="120" t="s">
        <v>745</v>
      </c>
      <c r="C51" s="75" t="s">
        <v>152</v>
      </c>
      <c r="D51" s="75" t="s">
        <v>723</v>
      </c>
      <c r="E51" s="75" t="s">
        <v>22</v>
      </c>
      <c r="F51" s="113">
        <f>Ведомственная!G38</f>
        <v>1</v>
      </c>
      <c r="G51" s="113">
        <f>Ведомственная!H38</f>
        <v>1</v>
      </c>
      <c r="H51" s="113">
        <f>Ведомственная!I38</f>
        <v>1</v>
      </c>
      <c r="I51" s="105">
        <f t="shared" si="1"/>
        <v>3</v>
      </c>
    </row>
    <row r="52" spans="1:9" ht="38.25" outlineLevel="1">
      <c r="A52" s="88" t="s">
        <v>461</v>
      </c>
      <c r="B52" s="120" t="s">
        <v>757</v>
      </c>
      <c r="C52" s="119"/>
      <c r="D52" s="119"/>
      <c r="E52" s="119"/>
      <c r="F52" s="113">
        <f>F53</f>
        <v>0</v>
      </c>
      <c r="G52" s="113">
        <f t="shared" ref="G52:H52" si="23">G53</f>
        <v>0</v>
      </c>
      <c r="H52" s="113">
        <f t="shared" si="23"/>
        <v>0</v>
      </c>
      <c r="I52" s="105">
        <f t="shared" si="1"/>
        <v>0</v>
      </c>
    </row>
    <row r="53" spans="1:9" ht="63.75" outlineLevel="1">
      <c r="A53" s="74" t="s">
        <v>863</v>
      </c>
      <c r="B53" s="120" t="s">
        <v>757</v>
      </c>
      <c r="C53" s="75" t="s">
        <v>55</v>
      </c>
      <c r="D53" s="75" t="s">
        <v>726</v>
      </c>
      <c r="E53" s="75" t="s">
        <v>723</v>
      </c>
      <c r="F53" s="113">
        <f>Ведомственная!G85</f>
        <v>0</v>
      </c>
      <c r="G53" s="113">
        <f>Ведомственная!H85</f>
        <v>0</v>
      </c>
      <c r="H53" s="113">
        <f>Ведомственная!I85</f>
        <v>0</v>
      </c>
      <c r="I53" s="105">
        <f t="shared" si="1"/>
        <v>0</v>
      </c>
    </row>
    <row r="54" spans="1:9" ht="63.75" outlineLevel="1">
      <c r="A54" s="88" t="s">
        <v>385</v>
      </c>
      <c r="B54" s="121" t="s">
        <v>758</v>
      </c>
      <c r="C54" s="119"/>
      <c r="D54" s="119"/>
      <c r="E54" s="119"/>
      <c r="F54" s="113">
        <f>F55</f>
        <v>0</v>
      </c>
      <c r="G54" s="113">
        <f t="shared" ref="G54:H54" si="24">G55</f>
        <v>0</v>
      </c>
      <c r="H54" s="113">
        <f t="shared" si="24"/>
        <v>0</v>
      </c>
      <c r="I54" s="105">
        <f t="shared" si="1"/>
        <v>0</v>
      </c>
    </row>
    <row r="55" spans="1:9" ht="89.25" outlineLevel="1">
      <c r="A55" s="74" t="s">
        <v>862</v>
      </c>
      <c r="B55" s="120" t="s">
        <v>758</v>
      </c>
      <c r="C55" s="75" t="s">
        <v>55</v>
      </c>
      <c r="D55" s="75" t="s">
        <v>726</v>
      </c>
      <c r="E55" s="75" t="s">
        <v>728</v>
      </c>
      <c r="F55" s="113">
        <f>Ведомственная!G91</f>
        <v>0</v>
      </c>
      <c r="G55" s="113">
        <f>Ведомственная!H91</f>
        <v>0</v>
      </c>
      <c r="H55" s="113">
        <f>Ведомственная!I91</f>
        <v>0</v>
      </c>
      <c r="I55" s="105">
        <f t="shared" si="1"/>
        <v>0</v>
      </c>
    </row>
    <row r="56" spans="1:9" ht="38.25" outlineLevel="1">
      <c r="A56" s="88" t="s">
        <v>453</v>
      </c>
      <c r="B56" s="121" t="s">
        <v>765</v>
      </c>
      <c r="C56" s="119"/>
      <c r="D56" s="119"/>
      <c r="E56" s="119"/>
      <c r="F56" s="113">
        <f>F57</f>
        <v>0</v>
      </c>
      <c r="G56" s="113">
        <f t="shared" ref="G56:H56" si="25">G57</f>
        <v>0</v>
      </c>
      <c r="H56" s="113">
        <f t="shared" si="25"/>
        <v>0</v>
      </c>
      <c r="I56" s="105">
        <f t="shared" si="1"/>
        <v>0</v>
      </c>
    </row>
    <row r="57" spans="1:9" ht="63.75">
      <c r="A57" s="74" t="s">
        <v>859</v>
      </c>
      <c r="B57" s="120" t="s">
        <v>765</v>
      </c>
      <c r="C57" s="75" t="s">
        <v>55</v>
      </c>
      <c r="D57" s="75" t="s">
        <v>726</v>
      </c>
      <c r="E57" s="75" t="s">
        <v>23</v>
      </c>
      <c r="F57" s="113">
        <f>Ведомственная!G111</f>
        <v>0</v>
      </c>
      <c r="G57" s="113">
        <f>Ведомственная!H111</f>
        <v>0</v>
      </c>
      <c r="H57" s="113">
        <f>Ведомственная!I111</f>
        <v>0</v>
      </c>
      <c r="I57" s="105">
        <f t="shared" si="1"/>
        <v>0</v>
      </c>
    </row>
    <row r="58" spans="1:9" ht="25.5">
      <c r="A58" s="222" t="s">
        <v>901</v>
      </c>
      <c r="B58" s="121" t="s">
        <v>900</v>
      </c>
      <c r="C58" s="75"/>
      <c r="D58" s="75"/>
      <c r="E58" s="75"/>
      <c r="F58" s="113">
        <f>Функциональная!F112</f>
        <v>0</v>
      </c>
      <c r="G58" s="113">
        <f>Функциональная!G112</f>
        <v>0</v>
      </c>
      <c r="H58" s="113">
        <f>Функциональная!H112</f>
        <v>0</v>
      </c>
      <c r="I58" s="105">
        <f t="shared" si="1"/>
        <v>0</v>
      </c>
    </row>
    <row r="59" spans="1:9" ht="51">
      <c r="A59" s="223" t="s">
        <v>902</v>
      </c>
      <c r="B59" s="121" t="s">
        <v>900</v>
      </c>
      <c r="C59" s="75" t="s">
        <v>55</v>
      </c>
      <c r="D59" s="75" t="s">
        <v>726</v>
      </c>
      <c r="E59" s="75" t="s">
        <v>23</v>
      </c>
      <c r="F59" s="113">
        <f>Ведомственная!G113</f>
        <v>0</v>
      </c>
      <c r="G59" s="113">
        <f>Ведомственная!H113</f>
        <v>0</v>
      </c>
      <c r="H59" s="113">
        <f>Ведомственная!I113</f>
        <v>0</v>
      </c>
      <c r="I59" s="105">
        <f t="shared" si="1"/>
        <v>0</v>
      </c>
    </row>
    <row r="60" spans="1:9" ht="51" outlineLevel="1">
      <c r="A60" s="88" t="s">
        <v>393</v>
      </c>
      <c r="B60" s="121" t="s">
        <v>766</v>
      </c>
      <c r="C60" s="119"/>
      <c r="D60" s="119"/>
      <c r="E60" s="119"/>
      <c r="F60" s="113">
        <f>F61</f>
        <v>0</v>
      </c>
      <c r="G60" s="113">
        <f t="shared" ref="G60:H60" si="26">G61</f>
        <v>0</v>
      </c>
      <c r="H60" s="113">
        <f t="shared" si="26"/>
        <v>0</v>
      </c>
      <c r="I60" s="105">
        <f t="shared" si="1"/>
        <v>0</v>
      </c>
    </row>
    <row r="61" spans="1:9" ht="76.5" outlineLevel="1">
      <c r="A61" s="74" t="s">
        <v>858</v>
      </c>
      <c r="B61" s="120" t="s">
        <v>766</v>
      </c>
      <c r="C61" s="75" t="s">
        <v>55</v>
      </c>
      <c r="D61" s="75" t="s">
        <v>726</v>
      </c>
      <c r="E61" s="75" t="s">
        <v>23</v>
      </c>
      <c r="F61" s="113">
        <f>Ведомственная!G115</f>
        <v>0</v>
      </c>
      <c r="G61" s="113">
        <f>Ведомственная!H115</f>
        <v>0</v>
      </c>
      <c r="H61" s="113">
        <f>Ведомственная!I115</f>
        <v>0</v>
      </c>
      <c r="I61" s="105">
        <f t="shared" si="1"/>
        <v>0</v>
      </c>
    </row>
    <row r="62" spans="1:9" ht="25.5" outlineLevel="1">
      <c r="A62" s="88" t="s">
        <v>440</v>
      </c>
      <c r="B62" s="121" t="s">
        <v>587</v>
      </c>
      <c r="C62" s="119"/>
      <c r="D62" s="119"/>
      <c r="E62" s="119"/>
      <c r="F62" s="113">
        <f>F63</f>
        <v>314.23399999999998</v>
      </c>
      <c r="G62" s="113">
        <f t="shared" ref="G62:H62" si="27">G63</f>
        <v>362.4</v>
      </c>
      <c r="H62" s="113">
        <f t="shared" si="27"/>
        <v>362.4</v>
      </c>
      <c r="I62" s="105">
        <f t="shared" si="1"/>
        <v>1039.0340000000001</v>
      </c>
    </row>
    <row r="63" spans="1:9" ht="38.25" outlineLevel="1">
      <c r="A63" s="74" t="s">
        <v>827</v>
      </c>
      <c r="B63" s="120" t="s">
        <v>587</v>
      </c>
      <c r="C63" s="75" t="s">
        <v>146</v>
      </c>
      <c r="D63" s="75" t="s">
        <v>21</v>
      </c>
      <c r="E63" s="75" t="s">
        <v>723</v>
      </c>
      <c r="F63" s="113">
        <f>Ведомственная!G217</f>
        <v>314.23399999999998</v>
      </c>
      <c r="G63" s="113">
        <f>Ведомственная!H217</f>
        <v>362.4</v>
      </c>
      <c r="H63" s="113">
        <f>Ведомственная!I217</f>
        <v>362.4</v>
      </c>
      <c r="I63" s="105">
        <f t="shared" si="1"/>
        <v>1039.0340000000001</v>
      </c>
    </row>
    <row r="64" spans="1:9" ht="38.25" outlineLevel="1">
      <c r="A64" s="88" t="s">
        <v>426</v>
      </c>
      <c r="B64" s="121" t="s">
        <v>798</v>
      </c>
      <c r="C64" s="119"/>
      <c r="D64" s="119"/>
      <c r="E64" s="119"/>
      <c r="F64" s="113">
        <f>F65</f>
        <v>0</v>
      </c>
      <c r="G64" s="113">
        <f t="shared" ref="G64:H64" si="28">G65</f>
        <v>0</v>
      </c>
      <c r="H64" s="113">
        <f t="shared" si="28"/>
        <v>0</v>
      </c>
      <c r="I64" s="105">
        <f t="shared" si="1"/>
        <v>0</v>
      </c>
    </row>
    <row r="65" spans="1:9" ht="51">
      <c r="A65" s="74" t="s">
        <v>885</v>
      </c>
      <c r="B65" s="120" t="s">
        <v>798</v>
      </c>
      <c r="C65" s="75" t="s">
        <v>146</v>
      </c>
      <c r="D65" s="75" t="s">
        <v>21</v>
      </c>
      <c r="E65" s="75" t="s">
        <v>725</v>
      </c>
      <c r="F65" s="113">
        <f>Ведомственная!G223</f>
        <v>0</v>
      </c>
      <c r="G65" s="113">
        <f>Ведомственная!H223</f>
        <v>0</v>
      </c>
      <c r="H65" s="113">
        <f>Ведомственная!I223</f>
        <v>0</v>
      </c>
      <c r="I65" s="105">
        <f t="shared" si="1"/>
        <v>0</v>
      </c>
    </row>
    <row r="66" spans="1:9" ht="38.25" outlineLevel="1">
      <c r="A66" s="88" t="s">
        <v>441</v>
      </c>
      <c r="B66" s="121" t="s">
        <v>801</v>
      </c>
      <c r="C66" s="119"/>
      <c r="D66" s="119"/>
      <c r="E66" s="119"/>
      <c r="F66" s="113">
        <f>F67</f>
        <v>4.7E-2</v>
      </c>
      <c r="G66" s="113">
        <f t="shared" ref="G66:H66" si="29">G67</f>
        <v>0</v>
      </c>
      <c r="H66" s="113">
        <f t="shared" si="29"/>
        <v>0</v>
      </c>
      <c r="I66" s="105">
        <f t="shared" si="1"/>
        <v>4.7E-2</v>
      </c>
    </row>
    <row r="67" spans="1:9" ht="51" outlineLevel="1">
      <c r="A67" s="74" t="s">
        <v>823</v>
      </c>
      <c r="B67" s="120" t="s">
        <v>801</v>
      </c>
      <c r="C67" s="75" t="s">
        <v>349</v>
      </c>
      <c r="D67" s="75" t="s">
        <v>24</v>
      </c>
      <c r="E67" s="75" t="s">
        <v>723</v>
      </c>
      <c r="F67" s="113">
        <f>Ведомственная!G243</f>
        <v>4.7E-2</v>
      </c>
      <c r="G67" s="113">
        <f>Ведомственная!H243</f>
        <v>0</v>
      </c>
      <c r="H67" s="113">
        <f>Ведомственная!I243</f>
        <v>0</v>
      </c>
      <c r="I67" s="105">
        <f t="shared" si="1"/>
        <v>4.7E-2</v>
      </c>
    </row>
    <row r="68" spans="1:9" ht="25.5" outlineLevel="1">
      <c r="A68" s="152" t="s">
        <v>387</v>
      </c>
      <c r="B68" s="153" t="s">
        <v>759</v>
      </c>
      <c r="C68" s="154"/>
      <c r="D68" s="154"/>
      <c r="E68" s="154"/>
      <c r="F68" s="151">
        <f>F69+F77</f>
        <v>706.8</v>
      </c>
      <c r="G68" s="151">
        <f t="shared" ref="G68:H68" si="30">G69+G77</f>
        <v>0</v>
      </c>
      <c r="H68" s="151">
        <f t="shared" si="30"/>
        <v>0</v>
      </c>
      <c r="I68" s="105">
        <f t="shared" si="1"/>
        <v>706.8</v>
      </c>
    </row>
    <row r="69" spans="1:9" ht="76.5" outlineLevel="1">
      <c r="A69" s="155" t="s">
        <v>686</v>
      </c>
      <c r="B69" s="156" t="s">
        <v>760</v>
      </c>
      <c r="C69" s="157"/>
      <c r="D69" s="157"/>
      <c r="E69" s="157"/>
      <c r="F69" s="158">
        <f>F70+F72+F75</f>
        <v>706.8</v>
      </c>
      <c r="G69" s="158">
        <f t="shared" ref="G69:H69" si="31">G70+G72+G75</f>
        <v>0</v>
      </c>
      <c r="H69" s="158">
        <f t="shared" si="31"/>
        <v>0</v>
      </c>
      <c r="I69" s="105">
        <f t="shared" si="1"/>
        <v>706.8</v>
      </c>
    </row>
    <row r="70" spans="1:9" ht="25.5" outlineLevel="1">
      <c r="A70" s="88" t="s">
        <v>459</v>
      </c>
      <c r="B70" s="121" t="s">
        <v>761</v>
      </c>
      <c r="C70" s="119"/>
      <c r="D70" s="119"/>
      <c r="E70" s="119"/>
      <c r="F70" s="113">
        <f>F71</f>
        <v>706.8</v>
      </c>
      <c r="G70" s="113">
        <f t="shared" ref="G70:H70" si="32">G71</f>
        <v>0</v>
      </c>
      <c r="H70" s="113">
        <f t="shared" si="32"/>
        <v>0</v>
      </c>
      <c r="I70" s="105">
        <f t="shared" si="1"/>
        <v>706.8</v>
      </c>
    </row>
    <row r="71" spans="1:9" ht="51">
      <c r="A71" s="74" t="s">
        <v>877</v>
      </c>
      <c r="B71" s="120" t="s">
        <v>761</v>
      </c>
      <c r="C71" s="75" t="s">
        <v>55</v>
      </c>
      <c r="D71" s="75" t="s">
        <v>726</v>
      </c>
      <c r="E71" s="75" t="s">
        <v>731</v>
      </c>
      <c r="F71" s="113">
        <f>Ведомственная!G97</f>
        <v>706.8</v>
      </c>
      <c r="G71" s="113">
        <f>Ведомственная!H97</f>
        <v>0</v>
      </c>
      <c r="H71" s="113">
        <f>Ведомственная!I97</f>
        <v>0</v>
      </c>
      <c r="I71" s="105">
        <f t="shared" si="1"/>
        <v>706.8</v>
      </c>
    </row>
    <row r="72" spans="1:9" ht="25.5" outlineLevel="1">
      <c r="A72" s="88" t="s">
        <v>388</v>
      </c>
      <c r="B72" s="121" t="s">
        <v>762</v>
      </c>
      <c r="C72" s="119"/>
      <c r="D72" s="119"/>
      <c r="E72" s="119"/>
      <c r="F72" s="113">
        <f>F73+F74</f>
        <v>0</v>
      </c>
      <c r="G72" s="113">
        <f t="shared" ref="G72:H72" si="33">G73+G74</f>
        <v>0</v>
      </c>
      <c r="H72" s="113">
        <f t="shared" si="33"/>
        <v>0</v>
      </c>
      <c r="I72" s="105">
        <f t="shared" si="1"/>
        <v>0</v>
      </c>
    </row>
    <row r="73" spans="1:9" ht="38.25" outlineLevel="1">
      <c r="A73" s="74" t="s">
        <v>860</v>
      </c>
      <c r="B73" s="120" t="s">
        <v>762</v>
      </c>
      <c r="C73" s="75" t="s">
        <v>55</v>
      </c>
      <c r="D73" s="75" t="s">
        <v>726</v>
      </c>
      <c r="E73" s="75" t="s">
        <v>731</v>
      </c>
      <c r="F73" s="113">
        <f>Ведомственная!G99</f>
        <v>0</v>
      </c>
      <c r="G73" s="113">
        <f>Ведомственная!H99</f>
        <v>0</v>
      </c>
      <c r="H73" s="113">
        <f>Ведомственная!I99</f>
        <v>0</v>
      </c>
      <c r="I73" s="105">
        <f t="shared" si="1"/>
        <v>0</v>
      </c>
    </row>
    <row r="74" spans="1:9" ht="51" outlineLevel="1">
      <c r="A74" s="74" t="s">
        <v>943</v>
      </c>
      <c r="B74" s="267" t="s">
        <v>762</v>
      </c>
      <c r="C74" s="266" t="s">
        <v>217</v>
      </c>
      <c r="D74" s="266" t="s">
        <v>726</v>
      </c>
      <c r="E74" s="266" t="s">
        <v>731</v>
      </c>
      <c r="F74" s="113">
        <f>Ведомственная!G100</f>
        <v>0</v>
      </c>
      <c r="G74" s="113">
        <f>Ведомственная!H100</f>
        <v>0</v>
      </c>
      <c r="H74" s="113">
        <f>Ведомственная!I100</f>
        <v>0</v>
      </c>
      <c r="I74" s="105"/>
    </row>
    <row r="75" spans="1:9" ht="38.25" outlineLevel="1">
      <c r="A75" s="88" t="s">
        <v>389</v>
      </c>
      <c r="B75" s="120" t="s">
        <v>899</v>
      </c>
      <c r="C75" s="119"/>
      <c r="D75" s="119"/>
      <c r="E75" s="119"/>
      <c r="F75" s="113">
        <f>F76</f>
        <v>0</v>
      </c>
      <c r="G75" s="113">
        <f t="shared" ref="G75:H75" si="34">G76</f>
        <v>0</v>
      </c>
      <c r="H75" s="113">
        <f t="shared" si="34"/>
        <v>0</v>
      </c>
      <c r="I75" s="105">
        <f t="shared" ref="I75:I140" si="35">F75+G75+H75</f>
        <v>0</v>
      </c>
    </row>
    <row r="76" spans="1:9" ht="76.5" outlineLevel="1">
      <c r="A76" s="74" t="s">
        <v>861</v>
      </c>
      <c r="B76" s="120" t="s">
        <v>899</v>
      </c>
      <c r="C76" s="75" t="s">
        <v>55</v>
      </c>
      <c r="D76" s="75" t="s">
        <v>726</v>
      </c>
      <c r="E76" s="75" t="s">
        <v>731</v>
      </c>
      <c r="F76" s="113">
        <f>Ведомственная!G102</f>
        <v>0</v>
      </c>
      <c r="G76" s="113">
        <f>Ведомственная!H102</f>
        <v>0</v>
      </c>
      <c r="H76" s="113">
        <f>Ведомственная!I102</f>
        <v>0</v>
      </c>
      <c r="I76" s="105">
        <f t="shared" si="35"/>
        <v>0</v>
      </c>
    </row>
    <row r="77" spans="1:9" ht="63.75" outlineLevel="1">
      <c r="A77" s="155" t="s">
        <v>390</v>
      </c>
      <c r="B77" s="156" t="s">
        <v>763</v>
      </c>
      <c r="C77" s="157"/>
      <c r="D77" s="157"/>
      <c r="E77" s="157"/>
      <c r="F77" s="158">
        <f>F78</f>
        <v>0</v>
      </c>
      <c r="G77" s="158">
        <f t="shared" ref="G77:H78" si="36">G78</f>
        <v>0</v>
      </c>
      <c r="H77" s="158">
        <f t="shared" si="36"/>
        <v>0</v>
      </c>
      <c r="I77" s="105">
        <f t="shared" si="35"/>
        <v>0</v>
      </c>
    </row>
    <row r="78" spans="1:9" ht="25.5" outlineLevel="1">
      <c r="A78" s="88" t="s">
        <v>388</v>
      </c>
      <c r="B78" s="121" t="s">
        <v>764</v>
      </c>
      <c r="C78" s="119"/>
      <c r="D78" s="119"/>
      <c r="E78" s="119"/>
      <c r="F78" s="113">
        <f>F79</f>
        <v>0</v>
      </c>
      <c r="G78" s="113">
        <f t="shared" si="36"/>
        <v>0</v>
      </c>
      <c r="H78" s="113">
        <f t="shared" si="36"/>
        <v>0</v>
      </c>
      <c r="I78" s="105">
        <f t="shared" si="35"/>
        <v>0</v>
      </c>
    </row>
    <row r="79" spans="1:9" ht="38.25" outlineLevel="1">
      <c r="A79" s="74" t="s">
        <v>860</v>
      </c>
      <c r="B79" s="120" t="s">
        <v>764</v>
      </c>
      <c r="C79" s="75" t="s">
        <v>55</v>
      </c>
      <c r="D79" s="75" t="s">
        <v>726</v>
      </c>
      <c r="E79" s="75" t="s">
        <v>731</v>
      </c>
      <c r="F79" s="113">
        <f>Ведомственная!G105</f>
        <v>0</v>
      </c>
      <c r="G79" s="113">
        <f>Ведомственная!H105</f>
        <v>0</v>
      </c>
      <c r="H79" s="113">
        <f>Ведомственная!I105</f>
        <v>0</v>
      </c>
      <c r="I79" s="105">
        <f t="shared" si="35"/>
        <v>0</v>
      </c>
    </row>
    <row r="80" spans="1:9" ht="38.25">
      <c r="A80" s="152" t="s">
        <v>396</v>
      </c>
      <c r="B80" s="153" t="s">
        <v>767</v>
      </c>
      <c r="C80" s="154"/>
      <c r="D80" s="154"/>
      <c r="E80" s="154"/>
      <c r="F80" s="151">
        <f>F81+F102</f>
        <v>16631.544750000001</v>
      </c>
      <c r="G80" s="151">
        <f t="shared" ref="G80:H80" si="37">G81+G102</f>
        <v>1618.0257499999998</v>
      </c>
      <c r="H80" s="151">
        <f t="shared" si="37"/>
        <v>3888.4257499999999</v>
      </c>
      <c r="I80" s="105">
        <f t="shared" si="35"/>
        <v>22137.99625</v>
      </c>
    </row>
    <row r="81" spans="1:9" ht="38.25" outlineLevel="1">
      <c r="A81" s="155" t="s">
        <v>397</v>
      </c>
      <c r="B81" s="156" t="s">
        <v>768</v>
      </c>
      <c r="C81" s="157"/>
      <c r="D81" s="157"/>
      <c r="E81" s="157"/>
      <c r="F81" s="158">
        <f>F82+F84+F86+F88+F90+F92+F94+F96+F98+F100</f>
        <v>15212.9</v>
      </c>
      <c r="G81" s="158">
        <f t="shared" ref="G81:H81" si="38">G82+G84+G86+G88+G90+G92+G94+G96+G98+G100</f>
        <v>0</v>
      </c>
      <c r="H81" s="158">
        <f t="shared" si="38"/>
        <v>0</v>
      </c>
      <c r="I81" s="105">
        <f t="shared" si="35"/>
        <v>15212.9</v>
      </c>
    </row>
    <row r="82" spans="1:9" ht="51" outlineLevel="1">
      <c r="A82" s="88" t="s">
        <v>398</v>
      </c>
      <c r="B82" s="121" t="s">
        <v>769</v>
      </c>
      <c r="C82" s="119"/>
      <c r="D82" s="119"/>
      <c r="E82" s="119"/>
      <c r="F82" s="113">
        <f>F83</f>
        <v>0</v>
      </c>
      <c r="G82" s="113">
        <f t="shared" ref="G82:H82" si="39">G83</f>
        <v>0</v>
      </c>
      <c r="H82" s="113">
        <f t="shared" si="39"/>
        <v>0</v>
      </c>
      <c r="I82" s="105">
        <f t="shared" si="35"/>
        <v>0</v>
      </c>
    </row>
    <row r="83" spans="1:9" ht="89.25" outlineLevel="1">
      <c r="A83" s="74" t="s">
        <v>857</v>
      </c>
      <c r="B83" s="120" t="s">
        <v>769</v>
      </c>
      <c r="C83" s="75" t="s">
        <v>55</v>
      </c>
      <c r="D83" s="75" t="s">
        <v>727</v>
      </c>
      <c r="E83" s="75" t="s">
        <v>723</v>
      </c>
      <c r="F83" s="113">
        <f>Ведомственная!G122</f>
        <v>0</v>
      </c>
      <c r="G83" s="113">
        <f>Ведомственная!H122</f>
        <v>0</v>
      </c>
      <c r="H83" s="113">
        <f>Ведомственная!I122</f>
        <v>0</v>
      </c>
      <c r="I83" s="105">
        <f t="shared" si="35"/>
        <v>0</v>
      </c>
    </row>
    <row r="84" spans="1:9" ht="38.25" outlineLevel="1">
      <c r="A84" s="88" t="s">
        <v>452</v>
      </c>
      <c r="B84" s="122" t="s">
        <v>770</v>
      </c>
      <c r="C84" s="119"/>
      <c r="D84" s="119"/>
      <c r="E84" s="119"/>
      <c r="F84" s="113">
        <f>F85</f>
        <v>0</v>
      </c>
      <c r="G84" s="113">
        <f t="shared" ref="G84:H84" si="40">G85</f>
        <v>0</v>
      </c>
      <c r="H84" s="113">
        <f t="shared" si="40"/>
        <v>0</v>
      </c>
      <c r="I84" s="105">
        <f t="shared" si="35"/>
        <v>0</v>
      </c>
    </row>
    <row r="85" spans="1:9" ht="63.75" outlineLevel="1">
      <c r="A85" s="74" t="s">
        <v>856</v>
      </c>
      <c r="B85" s="122" t="s">
        <v>770</v>
      </c>
      <c r="C85" s="123" t="s">
        <v>254</v>
      </c>
      <c r="D85" s="119" t="s">
        <v>727</v>
      </c>
      <c r="E85" s="119" t="s">
        <v>723</v>
      </c>
      <c r="F85" s="113">
        <f>Ведомственная!G124</f>
        <v>0</v>
      </c>
      <c r="G85" s="113">
        <f>Ведомственная!H124</f>
        <v>0</v>
      </c>
      <c r="H85" s="113">
        <f>Ведомственная!I124</f>
        <v>0</v>
      </c>
      <c r="I85" s="105">
        <f t="shared" si="35"/>
        <v>0</v>
      </c>
    </row>
    <row r="86" spans="1:9" ht="51" outlineLevel="1">
      <c r="A86" s="88" t="s">
        <v>400</v>
      </c>
      <c r="B86" s="121" t="s">
        <v>771</v>
      </c>
      <c r="C86" s="119"/>
      <c r="D86" s="119"/>
      <c r="E86" s="119"/>
      <c r="F86" s="113">
        <f>F87</f>
        <v>0</v>
      </c>
      <c r="G86" s="113">
        <f t="shared" ref="G86:H86" si="41">G87</f>
        <v>0</v>
      </c>
      <c r="H86" s="113">
        <f t="shared" si="41"/>
        <v>0</v>
      </c>
      <c r="I86" s="105">
        <f t="shared" si="35"/>
        <v>0</v>
      </c>
    </row>
    <row r="87" spans="1:9" ht="76.5" outlineLevel="1">
      <c r="A87" s="74" t="s">
        <v>850</v>
      </c>
      <c r="B87" s="120" t="s">
        <v>771</v>
      </c>
      <c r="C87" s="75" t="s">
        <v>55</v>
      </c>
      <c r="D87" s="75" t="s">
        <v>727</v>
      </c>
      <c r="E87" s="75" t="s">
        <v>724</v>
      </c>
      <c r="F87" s="113">
        <f>Ведомственная!G130</f>
        <v>0</v>
      </c>
      <c r="G87" s="113">
        <f>Ведомственная!H130</f>
        <v>0</v>
      </c>
      <c r="H87" s="113">
        <f>Ведомственная!I130</f>
        <v>0</v>
      </c>
      <c r="I87" s="105">
        <f t="shared" si="35"/>
        <v>0</v>
      </c>
    </row>
    <row r="88" spans="1:9" ht="38.25" outlineLevel="1">
      <c r="A88" s="88" t="s">
        <v>401</v>
      </c>
      <c r="B88" s="121" t="s">
        <v>772</v>
      </c>
      <c r="C88" s="119"/>
      <c r="D88" s="119"/>
      <c r="E88" s="119"/>
      <c r="F88" s="113">
        <f>F89</f>
        <v>0</v>
      </c>
      <c r="G88" s="113">
        <f t="shared" ref="G88:H88" si="42">G89</f>
        <v>0</v>
      </c>
      <c r="H88" s="113">
        <f t="shared" si="42"/>
        <v>0</v>
      </c>
      <c r="I88" s="105">
        <f t="shared" si="35"/>
        <v>0</v>
      </c>
    </row>
    <row r="89" spans="1:9" ht="63.75" outlineLevel="1">
      <c r="A89" s="74" t="s">
        <v>855</v>
      </c>
      <c r="B89" s="120" t="s">
        <v>772</v>
      </c>
      <c r="C89" s="75" t="s">
        <v>55</v>
      </c>
      <c r="D89" s="75" t="s">
        <v>727</v>
      </c>
      <c r="E89" s="75" t="s">
        <v>724</v>
      </c>
      <c r="F89" s="113">
        <f>Ведомственная!G132</f>
        <v>0</v>
      </c>
      <c r="G89" s="113">
        <f>Ведомственная!H132</f>
        <v>0</v>
      </c>
      <c r="H89" s="113">
        <f>Ведомственная!I132</f>
        <v>0</v>
      </c>
      <c r="I89" s="105">
        <f t="shared" si="35"/>
        <v>0</v>
      </c>
    </row>
    <row r="90" spans="1:9" ht="25.5" outlineLevel="1">
      <c r="A90" s="88" t="s">
        <v>451</v>
      </c>
      <c r="B90" s="121" t="s">
        <v>773</v>
      </c>
      <c r="C90" s="119"/>
      <c r="D90" s="119"/>
      <c r="E90" s="119"/>
      <c r="F90" s="113">
        <f>F91</f>
        <v>0</v>
      </c>
      <c r="G90" s="113">
        <f t="shared" ref="G90:H90" si="43">G91</f>
        <v>0</v>
      </c>
      <c r="H90" s="113">
        <f t="shared" si="43"/>
        <v>0</v>
      </c>
      <c r="I90" s="105">
        <f t="shared" si="35"/>
        <v>0</v>
      </c>
    </row>
    <row r="91" spans="1:9" ht="51" outlineLevel="1">
      <c r="A91" s="74" t="s">
        <v>854</v>
      </c>
      <c r="B91" s="120" t="s">
        <v>773</v>
      </c>
      <c r="C91" s="75" t="s">
        <v>55</v>
      </c>
      <c r="D91" s="75" t="s">
        <v>727</v>
      </c>
      <c r="E91" s="75" t="s">
        <v>724</v>
      </c>
      <c r="F91" s="113">
        <f>Ведомственная!G134</f>
        <v>0</v>
      </c>
      <c r="G91" s="113">
        <f>Ведомственная!H134</f>
        <v>0</v>
      </c>
      <c r="H91" s="113">
        <f>Ведомственная!I134</f>
        <v>0</v>
      </c>
      <c r="I91" s="105">
        <f t="shared" si="35"/>
        <v>0</v>
      </c>
    </row>
    <row r="92" spans="1:9" ht="38.25" outlineLevel="1">
      <c r="A92" s="88" t="s">
        <v>402</v>
      </c>
      <c r="B92" s="121" t="s">
        <v>774</v>
      </c>
      <c r="C92" s="119"/>
      <c r="D92" s="119"/>
      <c r="E92" s="119"/>
      <c r="F92" s="113">
        <f>F93</f>
        <v>0</v>
      </c>
      <c r="G92" s="113">
        <f t="shared" ref="G92:H92" si="44">G93</f>
        <v>0</v>
      </c>
      <c r="H92" s="113">
        <f t="shared" si="44"/>
        <v>0</v>
      </c>
      <c r="I92" s="105">
        <f t="shared" si="35"/>
        <v>0</v>
      </c>
    </row>
    <row r="93" spans="1:9" ht="63.75" outlineLevel="1">
      <c r="A93" s="74" t="s">
        <v>853</v>
      </c>
      <c r="B93" s="120" t="s">
        <v>774</v>
      </c>
      <c r="C93" s="75" t="s">
        <v>55</v>
      </c>
      <c r="D93" s="75" t="s">
        <v>727</v>
      </c>
      <c r="E93" s="75" t="s">
        <v>724</v>
      </c>
      <c r="F93" s="113">
        <f>Ведомственная!G136</f>
        <v>0</v>
      </c>
      <c r="G93" s="113">
        <f>Ведомственная!H136</f>
        <v>0</v>
      </c>
      <c r="H93" s="113">
        <f>Ведомственная!I136</f>
        <v>0</v>
      </c>
      <c r="I93" s="105">
        <f t="shared" si="35"/>
        <v>0</v>
      </c>
    </row>
    <row r="94" spans="1:9" ht="38.25" outlineLevel="1">
      <c r="A94" s="88" t="s">
        <v>403</v>
      </c>
      <c r="B94" s="121" t="s">
        <v>775</v>
      </c>
      <c r="C94" s="119"/>
      <c r="D94" s="119"/>
      <c r="E94" s="119"/>
      <c r="F94" s="113">
        <f>F95</f>
        <v>0</v>
      </c>
      <c r="G94" s="113">
        <f t="shared" ref="G94:H94" si="45">G95</f>
        <v>0</v>
      </c>
      <c r="H94" s="113">
        <f t="shared" si="45"/>
        <v>0</v>
      </c>
      <c r="I94" s="105">
        <f t="shared" si="35"/>
        <v>0</v>
      </c>
    </row>
    <row r="95" spans="1:9" ht="63.75" outlineLevel="1">
      <c r="A95" s="74" t="s">
        <v>852</v>
      </c>
      <c r="B95" s="120" t="s">
        <v>775</v>
      </c>
      <c r="C95" s="75" t="s">
        <v>55</v>
      </c>
      <c r="D95" s="75" t="s">
        <v>727</v>
      </c>
      <c r="E95" s="75" t="s">
        <v>724</v>
      </c>
      <c r="F95" s="113">
        <f>Ведомственная!G138</f>
        <v>0</v>
      </c>
      <c r="G95" s="113">
        <f>Ведомственная!H138</f>
        <v>0</v>
      </c>
      <c r="H95" s="113">
        <f>Ведомственная!I138</f>
        <v>0</v>
      </c>
      <c r="I95" s="105">
        <f t="shared" si="35"/>
        <v>0</v>
      </c>
    </row>
    <row r="96" spans="1:9" ht="63.75" outlineLevel="1">
      <c r="A96" s="74" t="s">
        <v>804</v>
      </c>
      <c r="B96" s="120" t="s">
        <v>803</v>
      </c>
      <c r="C96" s="75"/>
      <c r="D96" s="119"/>
      <c r="E96" s="119"/>
      <c r="F96" s="113">
        <f>F97</f>
        <v>0</v>
      </c>
      <c r="G96" s="113">
        <f t="shared" ref="G96:H96" si="46">G97</f>
        <v>0</v>
      </c>
      <c r="H96" s="113">
        <f t="shared" si="46"/>
        <v>0</v>
      </c>
      <c r="I96" s="105">
        <f t="shared" si="35"/>
        <v>0</v>
      </c>
    </row>
    <row r="97" spans="1:9" ht="89.25" outlineLevel="1">
      <c r="A97" s="74" t="s">
        <v>851</v>
      </c>
      <c r="B97" s="120" t="s">
        <v>803</v>
      </c>
      <c r="C97" s="75" t="s">
        <v>55</v>
      </c>
      <c r="D97" s="75" t="s">
        <v>727</v>
      </c>
      <c r="E97" s="75" t="s">
        <v>724</v>
      </c>
      <c r="F97" s="113">
        <f>Ведомственная!G140</f>
        <v>0</v>
      </c>
      <c r="G97" s="113">
        <f>Ведомственная!H140</f>
        <v>0</v>
      </c>
      <c r="H97" s="113">
        <f>Ведомственная!I140</f>
        <v>0</v>
      </c>
      <c r="I97" s="105">
        <f t="shared" si="35"/>
        <v>0</v>
      </c>
    </row>
    <row r="98" spans="1:9" ht="38.25" outlineLevel="1">
      <c r="A98" s="88" t="s">
        <v>416</v>
      </c>
      <c r="B98" s="121" t="s">
        <v>789</v>
      </c>
      <c r="C98" s="119"/>
      <c r="D98" s="119"/>
      <c r="E98" s="119"/>
      <c r="F98" s="113">
        <f>F99</f>
        <v>15212.9</v>
      </c>
      <c r="G98" s="113">
        <f t="shared" ref="G98:H98" si="47">G99</f>
        <v>0</v>
      </c>
      <c r="H98" s="113">
        <f t="shared" si="47"/>
        <v>0</v>
      </c>
      <c r="I98" s="105">
        <f t="shared" si="35"/>
        <v>15212.9</v>
      </c>
    </row>
    <row r="99" spans="1:9" ht="63.75" outlineLevel="1">
      <c r="A99" s="74" t="s">
        <v>835</v>
      </c>
      <c r="B99" s="120" t="s">
        <v>789</v>
      </c>
      <c r="C99" s="75" t="s">
        <v>254</v>
      </c>
      <c r="D99" s="75" t="s">
        <v>727</v>
      </c>
      <c r="E99" s="75" t="s">
        <v>727</v>
      </c>
      <c r="F99" s="113">
        <f>Ведомственная!G188</f>
        <v>15212.9</v>
      </c>
      <c r="G99" s="113">
        <f>Ведомственная!H188</f>
        <v>0</v>
      </c>
      <c r="H99" s="113">
        <f>Ведомственная!I188</f>
        <v>0</v>
      </c>
      <c r="I99" s="105">
        <f t="shared" si="35"/>
        <v>15212.9</v>
      </c>
    </row>
    <row r="100" spans="1:9" ht="38.25" outlineLevel="1">
      <c r="A100" s="222" t="s">
        <v>416</v>
      </c>
      <c r="B100" s="120" t="s">
        <v>911</v>
      </c>
      <c r="C100" s="75"/>
      <c r="D100" s="75"/>
      <c r="E100" s="75"/>
      <c r="F100" s="113">
        <f>Ведомственная!G189</f>
        <v>0</v>
      </c>
      <c r="G100" s="113">
        <f>Ведомственная!H189</f>
        <v>0</v>
      </c>
      <c r="H100" s="113">
        <f>Ведомственная!I189</f>
        <v>0</v>
      </c>
      <c r="I100" s="105">
        <f t="shared" si="35"/>
        <v>0</v>
      </c>
    </row>
    <row r="101" spans="1:9" ht="63.75" outlineLevel="1">
      <c r="A101" s="223" t="s">
        <v>835</v>
      </c>
      <c r="B101" s="120" t="s">
        <v>911</v>
      </c>
      <c r="C101" s="75" t="s">
        <v>254</v>
      </c>
      <c r="D101" s="75" t="s">
        <v>727</v>
      </c>
      <c r="E101" s="75" t="s">
        <v>727</v>
      </c>
      <c r="F101" s="113">
        <f>Ведомственная!G190</f>
        <v>0</v>
      </c>
      <c r="G101" s="113">
        <f>Ведомственная!H190</f>
        <v>0</v>
      </c>
      <c r="H101" s="113">
        <f>Ведомственная!I190</f>
        <v>0</v>
      </c>
      <c r="I101" s="105">
        <f t="shared" si="35"/>
        <v>0</v>
      </c>
    </row>
    <row r="102" spans="1:9" ht="25.5" outlineLevel="1">
      <c r="A102" s="155" t="s">
        <v>405</v>
      </c>
      <c r="B102" s="156" t="s">
        <v>776</v>
      </c>
      <c r="C102" s="157"/>
      <c r="D102" s="157"/>
      <c r="E102" s="157"/>
      <c r="F102" s="158">
        <f>F103+F105+F107+F109+F111+F113+F116+F119+F121+F124+F126+F128+F131+F134+F136+F140+F138</f>
        <v>1418.6447499999999</v>
      </c>
      <c r="G102" s="158">
        <f t="shared" ref="G102:H102" si="48">G107+G109+G113+G116+G119+G121+G124+G126+G128+G131+G134+G136+G138+G140+G103+G105+G111</f>
        <v>1618.0257499999998</v>
      </c>
      <c r="H102" s="158">
        <f t="shared" si="48"/>
        <v>3888.4257499999999</v>
      </c>
      <c r="I102" s="105">
        <f t="shared" si="35"/>
        <v>6925.0962499999996</v>
      </c>
    </row>
    <row r="103" spans="1:9" ht="25.5" outlineLevel="1">
      <c r="A103" s="221" t="s">
        <v>904</v>
      </c>
      <c r="B103" s="118" t="s">
        <v>903</v>
      </c>
      <c r="C103" s="75"/>
      <c r="D103" s="75"/>
      <c r="E103" s="75"/>
      <c r="F103" s="113">
        <f>Ведомственная!G145</f>
        <v>0</v>
      </c>
      <c r="G103" s="113">
        <f>Ведомственная!H145</f>
        <v>0</v>
      </c>
      <c r="H103" s="113">
        <f>Ведомственная!I145</f>
        <v>0</v>
      </c>
      <c r="I103" s="105">
        <f t="shared" si="35"/>
        <v>0</v>
      </c>
    </row>
    <row r="104" spans="1:9" ht="51" outlineLevel="1">
      <c r="A104" s="221" t="s">
        <v>905</v>
      </c>
      <c r="B104" s="118" t="s">
        <v>903</v>
      </c>
      <c r="C104" s="75" t="s">
        <v>55</v>
      </c>
      <c r="D104" s="75" t="s">
        <v>727</v>
      </c>
      <c r="E104" s="75" t="s">
        <v>725</v>
      </c>
      <c r="F104" s="113">
        <f>Ведомственная!G146</f>
        <v>0</v>
      </c>
      <c r="G104" s="113">
        <f>Ведомственная!H146</f>
        <v>0</v>
      </c>
      <c r="H104" s="113">
        <f>Ведомственная!I146</f>
        <v>0</v>
      </c>
      <c r="I104" s="105">
        <f t="shared" si="35"/>
        <v>0</v>
      </c>
    </row>
    <row r="105" spans="1:9" ht="38.25" outlineLevel="1">
      <c r="A105" s="221" t="s">
        <v>907</v>
      </c>
      <c r="B105" s="118" t="s">
        <v>906</v>
      </c>
      <c r="C105" s="119"/>
      <c r="D105" s="119"/>
      <c r="E105" s="119"/>
      <c r="F105" s="113">
        <f>Ведомственная!G147</f>
        <v>0</v>
      </c>
      <c r="G105" s="113">
        <f>Ведомственная!H147</f>
        <v>0</v>
      </c>
      <c r="H105" s="113">
        <f>Ведомственная!I147</f>
        <v>0</v>
      </c>
      <c r="I105" s="105">
        <f t="shared" si="35"/>
        <v>0</v>
      </c>
    </row>
    <row r="106" spans="1:9" ht="63.75" outlineLevel="1">
      <c r="A106" s="221" t="s">
        <v>908</v>
      </c>
      <c r="B106" s="118" t="s">
        <v>906</v>
      </c>
      <c r="C106" s="75" t="s">
        <v>55</v>
      </c>
      <c r="D106" s="75" t="s">
        <v>727</v>
      </c>
      <c r="E106" s="75" t="s">
        <v>725</v>
      </c>
      <c r="F106" s="113">
        <f>Ведомственная!G148</f>
        <v>0</v>
      </c>
      <c r="G106" s="113">
        <f>Ведомственная!H148</f>
        <v>0</v>
      </c>
      <c r="H106" s="113">
        <f>Ведомственная!I148</f>
        <v>0</v>
      </c>
      <c r="I106" s="105">
        <f t="shared" si="35"/>
        <v>0</v>
      </c>
    </row>
    <row r="107" spans="1:9" ht="51" outlineLevel="1">
      <c r="A107" s="88" t="s">
        <v>400</v>
      </c>
      <c r="B107" s="121" t="s">
        <v>777</v>
      </c>
      <c r="C107" s="119"/>
      <c r="D107" s="119"/>
      <c r="E107" s="119"/>
      <c r="F107" s="113">
        <f>F108</f>
        <v>0</v>
      </c>
      <c r="G107" s="113">
        <f t="shared" ref="G107:H107" si="49">G108</f>
        <v>0</v>
      </c>
      <c r="H107" s="113">
        <f t="shared" si="49"/>
        <v>0</v>
      </c>
      <c r="I107" s="105">
        <f t="shared" si="35"/>
        <v>0</v>
      </c>
    </row>
    <row r="108" spans="1:9" ht="76.5" outlineLevel="1">
      <c r="A108" s="74" t="s">
        <v>850</v>
      </c>
      <c r="B108" s="120" t="s">
        <v>777</v>
      </c>
      <c r="C108" s="75" t="s">
        <v>55</v>
      </c>
      <c r="D108" s="75" t="s">
        <v>727</v>
      </c>
      <c r="E108" s="75" t="s">
        <v>725</v>
      </c>
      <c r="F108" s="113">
        <f>Ведомственная!G150</f>
        <v>0</v>
      </c>
      <c r="G108" s="113">
        <f>Ведомственная!H150</f>
        <v>0</v>
      </c>
      <c r="H108" s="113">
        <f>Ведомственная!I150</f>
        <v>0</v>
      </c>
      <c r="I108" s="105">
        <f t="shared" si="35"/>
        <v>0</v>
      </c>
    </row>
    <row r="109" spans="1:9" ht="25.5" outlineLevel="1">
      <c r="A109" s="88" t="s">
        <v>450</v>
      </c>
      <c r="B109" s="121" t="s">
        <v>778</v>
      </c>
      <c r="C109" s="119"/>
      <c r="D109" s="119"/>
      <c r="E109" s="119"/>
      <c r="F109" s="113">
        <f>F110</f>
        <v>599.32100000000003</v>
      </c>
      <c r="G109" s="113">
        <f t="shared" ref="G109:H109" si="50">G110</f>
        <v>497.52</v>
      </c>
      <c r="H109" s="113">
        <f t="shared" si="50"/>
        <v>497.52</v>
      </c>
      <c r="I109" s="105">
        <f t="shared" si="35"/>
        <v>1594.3609999999999</v>
      </c>
    </row>
    <row r="110" spans="1:9" ht="63.75" outlineLevel="1">
      <c r="A110" s="74" t="s">
        <v>849</v>
      </c>
      <c r="B110" s="120" t="s">
        <v>778</v>
      </c>
      <c r="C110" s="75" t="s">
        <v>55</v>
      </c>
      <c r="D110" s="75" t="s">
        <v>727</v>
      </c>
      <c r="E110" s="75" t="s">
        <v>725</v>
      </c>
      <c r="F110" s="113">
        <f>Ведомственная!G152</f>
        <v>599.32100000000003</v>
      </c>
      <c r="G110" s="113">
        <f>Ведомственная!H152</f>
        <v>497.52</v>
      </c>
      <c r="H110" s="113">
        <f>Ведомственная!I152</f>
        <v>497.52</v>
      </c>
      <c r="I110" s="105">
        <f t="shared" si="35"/>
        <v>1594.3609999999999</v>
      </c>
    </row>
    <row r="111" spans="1:9" ht="38.25" outlineLevel="1">
      <c r="A111" s="223" t="s">
        <v>918</v>
      </c>
      <c r="B111" s="121" t="s">
        <v>917</v>
      </c>
      <c r="C111" s="75"/>
      <c r="D111" s="75"/>
      <c r="E111" s="75"/>
      <c r="F111" s="113">
        <f>Ведомственная!G153</f>
        <v>0</v>
      </c>
      <c r="G111" s="113">
        <f>Ведомственная!H153</f>
        <v>0</v>
      </c>
      <c r="H111" s="113">
        <f>Ведомственная!I153</f>
        <v>0</v>
      </c>
      <c r="I111" s="105">
        <f t="shared" si="35"/>
        <v>0</v>
      </c>
    </row>
    <row r="112" spans="1:9" ht="63.75" outlineLevel="1">
      <c r="A112" s="223" t="s">
        <v>919</v>
      </c>
      <c r="B112" s="120" t="s">
        <v>917</v>
      </c>
      <c r="C112" s="75" t="s">
        <v>55</v>
      </c>
      <c r="D112" s="75" t="s">
        <v>727</v>
      </c>
      <c r="E112" s="75" t="s">
        <v>725</v>
      </c>
      <c r="F112" s="113">
        <f>Ведомственная!G154</f>
        <v>0</v>
      </c>
      <c r="G112" s="113">
        <f>Ведомственная!H154</f>
        <v>0</v>
      </c>
      <c r="H112" s="113">
        <f>Ведомственная!I154</f>
        <v>0</v>
      </c>
      <c r="I112" s="105">
        <f t="shared" si="35"/>
        <v>0</v>
      </c>
    </row>
    <row r="113" spans="1:9" ht="25.5" outlineLevel="1">
      <c r="A113" s="88" t="s">
        <v>406</v>
      </c>
      <c r="B113" s="121" t="s">
        <v>779</v>
      </c>
      <c r="C113" s="119"/>
      <c r="D113" s="119"/>
      <c r="E113" s="119"/>
      <c r="F113" s="113">
        <f>F114+F115</f>
        <v>0</v>
      </c>
      <c r="G113" s="113">
        <f t="shared" ref="G113:H113" si="51">G114+G115</f>
        <v>0</v>
      </c>
      <c r="H113" s="113">
        <f t="shared" si="51"/>
        <v>0</v>
      </c>
      <c r="I113" s="105">
        <f t="shared" si="35"/>
        <v>0</v>
      </c>
    </row>
    <row r="114" spans="1:9" ht="38.25" outlineLevel="1">
      <c r="A114" s="74" t="s">
        <v>836</v>
      </c>
      <c r="B114" s="120" t="s">
        <v>779</v>
      </c>
      <c r="C114" s="75" t="s">
        <v>55</v>
      </c>
      <c r="D114" s="75" t="s">
        <v>727</v>
      </c>
      <c r="E114" s="75" t="s">
        <v>725</v>
      </c>
      <c r="F114" s="113">
        <f>Ведомственная!G156</f>
        <v>0</v>
      </c>
      <c r="G114" s="113">
        <f>Ведомственная!H156</f>
        <v>0</v>
      </c>
      <c r="H114" s="113">
        <f>Ведомственная!I156</f>
        <v>0</v>
      </c>
      <c r="I114" s="105">
        <f t="shared" si="35"/>
        <v>0</v>
      </c>
    </row>
    <row r="115" spans="1:9" ht="25.5" outlineLevel="1">
      <c r="A115" s="74" t="s">
        <v>848</v>
      </c>
      <c r="B115" s="120" t="s">
        <v>779</v>
      </c>
      <c r="C115" s="75" t="s">
        <v>152</v>
      </c>
      <c r="D115" s="75" t="s">
        <v>727</v>
      </c>
      <c r="E115" s="75" t="s">
        <v>725</v>
      </c>
      <c r="F115" s="113">
        <f>Ведомственная!G157</f>
        <v>0</v>
      </c>
      <c r="G115" s="113">
        <f>Ведомственная!H157</f>
        <v>0</v>
      </c>
      <c r="H115" s="113">
        <f>Ведомственная!I157</f>
        <v>0</v>
      </c>
      <c r="I115" s="105">
        <f t="shared" si="35"/>
        <v>0</v>
      </c>
    </row>
    <row r="116" spans="1:9" ht="25.5" outlineLevel="1">
      <c r="A116" s="88" t="s">
        <v>886</v>
      </c>
      <c r="B116" s="121" t="s">
        <v>780</v>
      </c>
      <c r="C116" s="119"/>
      <c r="D116" s="119"/>
      <c r="E116" s="119"/>
      <c r="F116" s="113">
        <f>F117+F118</f>
        <v>0</v>
      </c>
      <c r="G116" s="113">
        <f t="shared" ref="G116:H116" si="52">G117+G118</f>
        <v>0</v>
      </c>
      <c r="H116" s="113">
        <f t="shared" si="52"/>
        <v>0</v>
      </c>
      <c r="I116" s="105">
        <f t="shared" si="35"/>
        <v>0</v>
      </c>
    </row>
    <row r="117" spans="1:9" ht="38.25">
      <c r="A117" s="74" t="s">
        <v>847</v>
      </c>
      <c r="B117" s="120" t="s">
        <v>780</v>
      </c>
      <c r="C117" s="75" t="s">
        <v>55</v>
      </c>
      <c r="D117" s="75" t="s">
        <v>727</v>
      </c>
      <c r="E117" s="75" t="s">
        <v>725</v>
      </c>
      <c r="F117" s="113">
        <f>Ведомственная!G159</f>
        <v>0</v>
      </c>
      <c r="G117" s="113">
        <f>Ведомственная!H159</f>
        <v>0</v>
      </c>
      <c r="H117" s="113">
        <f>Ведомственная!I159</f>
        <v>0</v>
      </c>
      <c r="I117" s="105">
        <f t="shared" si="35"/>
        <v>0</v>
      </c>
    </row>
    <row r="118" spans="1:9" ht="51">
      <c r="A118" s="74" t="s">
        <v>944</v>
      </c>
      <c r="B118" s="267" t="s">
        <v>780</v>
      </c>
      <c r="C118" s="266" t="s">
        <v>217</v>
      </c>
      <c r="D118" s="266" t="s">
        <v>727</v>
      </c>
      <c r="E118" s="266" t="s">
        <v>725</v>
      </c>
      <c r="F118" s="113">
        <f>Ведомственная!G160</f>
        <v>0</v>
      </c>
      <c r="G118" s="113">
        <f>Ведомственная!H160</f>
        <v>0</v>
      </c>
      <c r="H118" s="113">
        <f>Ведомственная!I160</f>
        <v>0</v>
      </c>
      <c r="I118" s="105"/>
    </row>
    <row r="119" spans="1:9" ht="25.5" outlineLevel="1">
      <c r="A119" s="88" t="s">
        <v>887</v>
      </c>
      <c r="B119" s="121" t="s">
        <v>781</v>
      </c>
      <c r="C119" s="119"/>
      <c r="D119" s="119"/>
      <c r="E119" s="119"/>
      <c r="F119" s="113">
        <f>F120</f>
        <v>65.405749999999998</v>
      </c>
      <c r="G119" s="113">
        <f t="shared" ref="G119:H119" si="53">G120</f>
        <v>65.5</v>
      </c>
      <c r="H119" s="113">
        <f t="shared" si="53"/>
        <v>6.5</v>
      </c>
      <c r="I119" s="105">
        <f t="shared" si="35"/>
        <v>137.40575000000001</v>
      </c>
    </row>
    <row r="120" spans="1:9" ht="51" outlineLevel="1">
      <c r="A120" s="74" t="s">
        <v>888</v>
      </c>
      <c r="B120" s="120" t="s">
        <v>781</v>
      </c>
      <c r="C120" s="75" t="s">
        <v>55</v>
      </c>
      <c r="D120" s="75" t="s">
        <v>727</v>
      </c>
      <c r="E120" s="75" t="s">
        <v>725</v>
      </c>
      <c r="F120" s="113">
        <f>Ведомственная!G162</f>
        <v>65.405749999999998</v>
      </c>
      <c r="G120" s="113">
        <f>Ведомственная!H162</f>
        <v>65.5</v>
      </c>
      <c r="H120" s="113">
        <f>Ведомственная!I162</f>
        <v>6.5</v>
      </c>
      <c r="I120" s="105">
        <f t="shared" si="35"/>
        <v>137.40575000000001</v>
      </c>
    </row>
    <row r="121" spans="1:9" ht="38.25" outlineLevel="1">
      <c r="A121" s="88" t="s">
        <v>408</v>
      </c>
      <c r="B121" s="121" t="s">
        <v>782</v>
      </c>
      <c r="C121" s="119"/>
      <c r="D121" s="119"/>
      <c r="E121" s="119"/>
      <c r="F121" s="113">
        <f>F122+F123</f>
        <v>0</v>
      </c>
      <c r="G121" s="113">
        <f t="shared" ref="G121:H121" si="54">G122+G123</f>
        <v>0</v>
      </c>
      <c r="H121" s="113">
        <f t="shared" si="54"/>
        <v>0</v>
      </c>
      <c r="I121" s="105">
        <f t="shared" si="35"/>
        <v>0</v>
      </c>
    </row>
    <row r="122" spans="1:9" ht="63.75" outlineLevel="1">
      <c r="A122" s="74" t="s">
        <v>844</v>
      </c>
      <c r="B122" s="120" t="s">
        <v>782</v>
      </c>
      <c r="C122" s="75" t="s">
        <v>55</v>
      </c>
      <c r="D122" s="75" t="s">
        <v>727</v>
      </c>
      <c r="E122" s="75" t="s">
        <v>725</v>
      </c>
      <c r="F122" s="113">
        <f>Ведомственная!G164</f>
        <v>0</v>
      </c>
      <c r="G122" s="113">
        <f>Ведомственная!H164</f>
        <v>0</v>
      </c>
      <c r="H122" s="113">
        <f>Ведомственная!I164</f>
        <v>0</v>
      </c>
      <c r="I122" s="105">
        <f t="shared" si="35"/>
        <v>0</v>
      </c>
    </row>
    <row r="123" spans="1:9" ht="63.75" outlineLevel="1">
      <c r="A123" s="74" t="s">
        <v>945</v>
      </c>
      <c r="B123" s="267" t="s">
        <v>782</v>
      </c>
      <c r="C123" s="266" t="s">
        <v>217</v>
      </c>
      <c r="D123" s="266" t="s">
        <v>727</v>
      </c>
      <c r="E123" s="266" t="s">
        <v>725</v>
      </c>
      <c r="F123" s="113">
        <f>Ведомственная!G165</f>
        <v>0</v>
      </c>
      <c r="G123" s="113">
        <f>Ведомственная!H165</f>
        <v>0</v>
      </c>
      <c r="H123" s="113">
        <f>Ведомственная!I165</f>
        <v>0</v>
      </c>
      <c r="I123" s="105"/>
    </row>
    <row r="124" spans="1:9" ht="38.25" outlineLevel="1">
      <c r="A124" s="88" t="s">
        <v>409</v>
      </c>
      <c r="B124" s="121" t="s">
        <v>783</v>
      </c>
      <c r="C124" s="119"/>
      <c r="D124" s="119"/>
      <c r="E124" s="119"/>
      <c r="F124" s="113">
        <f>F125</f>
        <v>0</v>
      </c>
      <c r="G124" s="113">
        <f t="shared" ref="G124:H124" si="55">G125</f>
        <v>0</v>
      </c>
      <c r="H124" s="113">
        <f t="shared" si="55"/>
        <v>0</v>
      </c>
      <c r="I124" s="105">
        <f t="shared" si="35"/>
        <v>0</v>
      </c>
    </row>
    <row r="125" spans="1:9" ht="76.5" outlineLevel="1">
      <c r="A125" s="74" t="s">
        <v>843</v>
      </c>
      <c r="B125" s="120" t="s">
        <v>783</v>
      </c>
      <c r="C125" s="75" t="s">
        <v>55</v>
      </c>
      <c r="D125" s="75" t="s">
        <v>727</v>
      </c>
      <c r="E125" s="75" t="s">
        <v>725</v>
      </c>
      <c r="F125" s="113">
        <f>Ведомственная!G167</f>
        <v>0</v>
      </c>
      <c r="G125" s="113">
        <f>Ведомственная!H167</f>
        <v>0</v>
      </c>
      <c r="H125" s="113">
        <f>Ведомственная!I167</f>
        <v>0</v>
      </c>
      <c r="I125" s="105">
        <f t="shared" si="35"/>
        <v>0</v>
      </c>
    </row>
    <row r="126" spans="1:9" ht="25.5" outlineLevel="1">
      <c r="A126" s="88" t="s">
        <v>410</v>
      </c>
      <c r="B126" s="121" t="s">
        <v>784</v>
      </c>
      <c r="C126" s="119"/>
      <c r="D126" s="119"/>
      <c r="E126" s="119"/>
      <c r="F126" s="113">
        <f>F127</f>
        <v>0</v>
      </c>
      <c r="G126" s="113">
        <f t="shared" ref="G126:H126" si="56">G127</f>
        <v>0</v>
      </c>
      <c r="H126" s="113">
        <f t="shared" si="56"/>
        <v>0</v>
      </c>
      <c r="I126" s="105">
        <f t="shared" si="35"/>
        <v>0</v>
      </c>
    </row>
    <row r="127" spans="1:9" ht="51" outlineLevel="1">
      <c r="A127" s="74" t="s">
        <v>889</v>
      </c>
      <c r="B127" s="120" t="s">
        <v>784</v>
      </c>
      <c r="C127" s="75" t="s">
        <v>55</v>
      </c>
      <c r="D127" s="75" t="s">
        <v>727</v>
      </c>
      <c r="E127" s="75" t="s">
        <v>725</v>
      </c>
      <c r="F127" s="113">
        <f>Ведомственная!G169</f>
        <v>0</v>
      </c>
      <c r="G127" s="113">
        <f>Ведомственная!H169</f>
        <v>0</v>
      </c>
      <c r="H127" s="113">
        <f>Ведомственная!I169</f>
        <v>0</v>
      </c>
      <c r="I127" s="105">
        <f t="shared" si="35"/>
        <v>0</v>
      </c>
    </row>
    <row r="128" spans="1:9" ht="25.5">
      <c r="A128" s="88" t="s">
        <v>411</v>
      </c>
      <c r="B128" s="121" t="s">
        <v>785</v>
      </c>
      <c r="C128" s="119"/>
      <c r="D128" s="119"/>
      <c r="E128" s="119"/>
      <c r="F128" s="113">
        <f>F129+F130</f>
        <v>535.91800000000001</v>
      </c>
      <c r="G128" s="113">
        <f t="shared" ref="G128:H128" si="57">G129+G130</f>
        <v>889.6</v>
      </c>
      <c r="H128" s="113">
        <f t="shared" si="57"/>
        <v>819</v>
      </c>
      <c r="I128" s="105">
        <f t="shared" si="35"/>
        <v>2244.518</v>
      </c>
    </row>
    <row r="129" spans="1:9" ht="51">
      <c r="A129" s="74" t="s">
        <v>840</v>
      </c>
      <c r="B129" s="120" t="s">
        <v>785</v>
      </c>
      <c r="C129" s="75" t="s">
        <v>55</v>
      </c>
      <c r="D129" s="75" t="s">
        <v>727</v>
      </c>
      <c r="E129" s="75" t="s">
        <v>725</v>
      </c>
      <c r="F129" s="113">
        <f>Ведомственная!G171</f>
        <v>535.91800000000001</v>
      </c>
      <c r="G129" s="113">
        <f>Ведомственная!H171</f>
        <v>889.6</v>
      </c>
      <c r="H129" s="113">
        <f>Ведомственная!I171</f>
        <v>819</v>
      </c>
      <c r="I129" s="105">
        <f t="shared" si="35"/>
        <v>2244.518</v>
      </c>
    </row>
    <row r="130" spans="1:9" ht="38.25" outlineLevel="1">
      <c r="A130" s="74" t="s">
        <v>841</v>
      </c>
      <c r="B130" s="120" t="s">
        <v>785</v>
      </c>
      <c r="C130" s="75" t="s">
        <v>152</v>
      </c>
      <c r="D130" s="75" t="s">
        <v>727</v>
      </c>
      <c r="E130" s="75" t="s">
        <v>725</v>
      </c>
      <c r="F130" s="113">
        <f>Ведомственная!G172</f>
        <v>0</v>
      </c>
      <c r="G130" s="113">
        <f>Ведомственная!H172</f>
        <v>0</v>
      </c>
      <c r="H130" s="113">
        <f>Ведомственная!I172</f>
        <v>0</v>
      </c>
      <c r="I130" s="105">
        <f t="shared" si="35"/>
        <v>0</v>
      </c>
    </row>
    <row r="131" spans="1:9" ht="38.25" outlineLevel="1">
      <c r="A131" s="88" t="s">
        <v>412</v>
      </c>
      <c r="B131" s="121" t="s">
        <v>786</v>
      </c>
      <c r="C131" s="119"/>
      <c r="D131" s="119"/>
      <c r="E131" s="119"/>
      <c r="F131" s="113">
        <f>F132+F133</f>
        <v>0</v>
      </c>
      <c r="G131" s="113">
        <f t="shared" ref="G131:H131" si="58">G132+G133</f>
        <v>0</v>
      </c>
      <c r="H131" s="113">
        <f t="shared" si="58"/>
        <v>0</v>
      </c>
      <c r="I131" s="105">
        <f t="shared" si="35"/>
        <v>0</v>
      </c>
    </row>
    <row r="132" spans="1:9" ht="63.75" outlineLevel="1">
      <c r="A132" s="74" t="s">
        <v>838</v>
      </c>
      <c r="B132" s="120" t="s">
        <v>786</v>
      </c>
      <c r="C132" s="75" t="s">
        <v>55</v>
      </c>
      <c r="D132" s="75" t="s">
        <v>727</v>
      </c>
      <c r="E132" s="75" t="s">
        <v>725</v>
      </c>
      <c r="F132" s="113">
        <f>Ведомственная!G174</f>
        <v>0</v>
      </c>
      <c r="G132" s="113">
        <f>Ведомственная!H174</f>
        <v>0</v>
      </c>
      <c r="H132" s="113">
        <f>Ведомственная!I174</f>
        <v>0</v>
      </c>
      <c r="I132" s="105">
        <f t="shared" si="35"/>
        <v>0</v>
      </c>
    </row>
    <row r="133" spans="1:9" ht="51" outlineLevel="1">
      <c r="A133" s="74" t="s">
        <v>839</v>
      </c>
      <c r="B133" s="120" t="s">
        <v>786</v>
      </c>
      <c r="C133" s="75" t="s">
        <v>147</v>
      </c>
      <c r="D133" s="75" t="s">
        <v>727</v>
      </c>
      <c r="E133" s="75" t="s">
        <v>725</v>
      </c>
      <c r="F133" s="113">
        <f>Ведомственная!G175</f>
        <v>0</v>
      </c>
      <c r="G133" s="113">
        <f>Ведомственная!H175</f>
        <v>0</v>
      </c>
      <c r="H133" s="113">
        <f>Ведомственная!I175</f>
        <v>0</v>
      </c>
      <c r="I133" s="105">
        <f t="shared" si="35"/>
        <v>0</v>
      </c>
    </row>
    <row r="134" spans="1:9" ht="38.25" outlineLevel="1">
      <c r="A134" s="88" t="s">
        <v>413</v>
      </c>
      <c r="B134" s="121" t="s">
        <v>787</v>
      </c>
      <c r="C134" s="119"/>
      <c r="D134" s="119"/>
      <c r="E134" s="119"/>
      <c r="F134" s="113">
        <f>F135</f>
        <v>0</v>
      </c>
      <c r="G134" s="113">
        <f t="shared" ref="G134:H134" si="59">G135</f>
        <v>0</v>
      </c>
      <c r="H134" s="113">
        <f t="shared" si="59"/>
        <v>0</v>
      </c>
      <c r="I134" s="105">
        <f t="shared" si="35"/>
        <v>0</v>
      </c>
    </row>
    <row r="135" spans="1:9" ht="63.75" outlineLevel="1">
      <c r="A135" s="74" t="s">
        <v>837</v>
      </c>
      <c r="B135" s="120" t="s">
        <v>787</v>
      </c>
      <c r="C135" s="75" t="s">
        <v>55</v>
      </c>
      <c r="D135" s="75" t="s">
        <v>727</v>
      </c>
      <c r="E135" s="75" t="s">
        <v>725</v>
      </c>
      <c r="F135" s="113">
        <f>Ведомственная!G177</f>
        <v>0</v>
      </c>
      <c r="G135" s="113">
        <f>Ведомственная!H177</f>
        <v>0</v>
      </c>
      <c r="H135" s="113">
        <f>Ведомственная!I177</f>
        <v>0</v>
      </c>
      <c r="I135" s="105">
        <f t="shared" si="35"/>
        <v>0</v>
      </c>
    </row>
    <row r="136" spans="1:9" ht="25.5" outlineLevel="1">
      <c r="A136" s="88" t="s">
        <v>406</v>
      </c>
      <c r="B136" s="121" t="s">
        <v>788</v>
      </c>
      <c r="C136" s="119"/>
      <c r="D136" s="119"/>
      <c r="E136" s="119"/>
      <c r="F136" s="113">
        <f>F137</f>
        <v>218</v>
      </c>
      <c r="G136" s="113">
        <f t="shared" ref="G136:H136" si="60">G137</f>
        <v>165.40575000000001</v>
      </c>
      <c r="H136" s="113">
        <f t="shared" si="60"/>
        <v>165.40575000000001</v>
      </c>
      <c r="I136" s="105">
        <f t="shared" si="35"/>
        <v>548.81150000000002</v>
      </c>
    </row>
    <row r="137" spans="1:9" ht="38.25" outlineLevel="1">
      <c r="A137" s="74" t="s">
        <v>890</v>
      </c>
      <c r="B137" s="120" t="s">
        <v>788</v>
      </c>
      <c r="C137" s="75" t="s">
        <v>55</v>
      </c>
      <c r="D137" s="75" t="s">
        <v>727</v>
      </c>
      <c r="E137" s="75" t="s">
        <v>725</v>
      </c>
      <c r="F137" s="113">
        <f>Ведомственная!G179</f>
        <v>218</v>
      </c>
      <c r="G137" s="113">
        <f>Ведомственная!H179</f>
        <v>165.40575000000001</v>
      </c>
      <c r="H137" s="113">
        <f>Ведомственная!I179</f>
        <v>165.40575000000001</v>
      </c>
      <c r="I137" s="105">
        <f t="shared" si="35"/>
        <v>548.81150000000002</v>
      </c>
    </row>
    <row r="138" spans="1:9" ht="38.25" outlineLevel="1">
      <c r="A138" s="88" t="s">
        <v>416</v>
      </c>
      <c r="B138" s="121" t="s">
        <v>790</v>
      </c>
      <c r="C138" s="119"/>
      <c r="D138" s="119"/>
      <c r="E138" s="119"/>
      <c r="F138" s="113">
        <f>F139</f>
        <v>0</v>
      </c>
      <c r="G138" s="113">
        <f t="shared" ref="G138:H138" si="61">G139</f>
        <v>0</v>
      </c>
      <c r="H138" s="113">
        <f t="shared" si="61"/>
        <v>0</v>
      </c>
      <c r="I138" s="105">
        <f t="shared" si="35"/>
        <v>0</v>
      </c>
    </row>
    <row r="139" spans="1:9" ht="63.75" outlineLevel="1">
      <c r="A139" s="74" t="s">
        <v>835</v>
      </c>
      <c r="B139" s="120" t="s">
        <v>790</v>
      </c>
      <c r="C139" s="75" t="s">
        <v>254</v>
      </c>
      <c r="D139" s="75" t="s">
        <v>727</v>
      </c>
      <c r="E139" s="75" t="s">
        <v>727</v>
      </c>
      <c r="F139" s="113">
        <f>Ведомственная!G193</f>
        <v>0</v>
      </c>
      <c r="G139" s="113">
        <f>Ведомственная!H193</f>
        <v>0</v>
      </c>
      <c r="H139" s="113">
        <f>Ведомственная!I193</f>
        <v>0</v>
      </c>
      <c r="I139" s="105">
        <f t="shared" si="35"/>
        <v>0</v>
      </c>
    </row>
    <row r="140" spans="1:9" ht="25.5" outlineLevel="1">
      <c r="A140" s="116" t="s">
        <v>449</v>
      </c>
      <c r="B140" s="118" t="s">
        <v>916</v>
      </c>
      <c r="C140" s="117"/>
      <c r="D140" s="117"/>
      <c r="E140" s="117"/>
      <c r="F140" s="113">
        <f>F141</f>
        <v>0</v>
      </c>
      <c r="G140" s="113">
        <f t="shared" ref="G140:H141" si="62">G141</f>
        <v>0</v>
      </c>
      <c r="H140" s="113">
        <f t="shared" si="62"/>
        <v>2400</v>
      </c>
      <c r="I140" s="105">
        <f t="shared" si="35"/>
        <v>2400</v>
      </c>
    </row>
    <row r="141" spans="1:9" ht="25.5">
      <c r="A141" s="88" t="s">
        <v>414</v>
      </c>
      <c r="B141" s="121" t="s">
        <v>914</v>
      </c>
      <c r="C141" s="119"/>
      <c r="D141" s="119"/>
      <c r="E141" s="119"/>
      <c r="F141" s="113">
        <f>F142</f>
        <v>0</v>
      </c>
      <c r="G141" s="113">
        <f t="shared" si="62"/>
        <v>0</v>
      </c>
      <c r="H141" s="113">
        <f t="shared" si="62"/>
        <v>2400</v>
      </c>
      <c r="I141" s="105">
        <f t="shared" ref="I141:I166" si="63">F141+G141+H141</f>
        <v>2400</v>
      </c>
    </row>
    <row r="142" spans="1:9" ht="76.5" outlineLevel="1">
      <c r="A142" s="74" t="s">
        <v>915</v>
      </c>
      <c r="B142" s="120" t="s">
        <v>914</v>
      </c>
      <c r="C142" s="75" t="s">
        <v>55</v>
      </c>
      <c r="D142" s="75" t="s">
        <v>727</v>
      </c>
      <c r="E142" s="75" t="s">
        <v>725</v>
      </c>
      <c r="F142" s="113">
        <f>Ведомственная!G182</f>
        <v>0</v>
      </c>
      <c r="G142" s="113">
        <f>Ведомственная!H182</f>
        <v>0</v>
      </c>
      <c r="H142" s="113">
        <f>Ведомственная!I182</f>
        <v>2400</v>
      </c>
      <c r="I142" s="105">
        <f t="shared" si="63"/>
        <v>2400</v>
      </c>
    </row>
    <row r="143" spans="1:9" ht="38.25" outlineLevel="1">
      <c r="A143" s="152" t="s">
        <v>419</v>
      </c>
      <c r="B143" s="153" t="s">
        <v>791</v>
      </c>
      <c r="C143" s="154"/>
      <c r="D143" s="154"/>
      <c r="E143" s="154"/>
      <c r="F143" s="151">
        <f>F144+F154</f>
        <v>1183.1032499999999</v>
      </c>
      <c r="G143" s="151">
        <f t="shared" ref="G143:H143" si="64">G144+G154</f>
        <v>243.30324999999999</v>
      </c>
      <c r="H143" s="151">
        <f t="shared" si="64"/>
        <v>243.30324999999999</v>
      </c>
      <c r="I143" s="105">
        <f t="shared" si="63"/>
        <v>1669.7097499999998</v>
      </c>
    </row>
    <row r="144" spans="1:9" ht="38.25">
      <c r="A144" s="155" t="s">
        <v>420</v>
      </c>
      <c r="B144" s="156" t="s">
        <v>792</v>
      </c>
      <c r="C144" s="157"/>
      <c r="D144" s="157"/>
      <c r="E144" s="157"/>
      <c r="F144" s="158">
        <f>F145+F149+F152</f>
        <v>1066.8</v>
      </c>
      <c r="G144" s="158">
        <f t="shared" ref="G144:H144" si="65">G145+G149+G152</f>
        <v>127</v>
      </c>
      <c r="H144" s="158">
        <f t="shared" si="65"/>
        <v>127</v>
      </c>
      <c r="I144" s="105">
        <f t="shared" si="63"/>
        <v>1320.8</v>
      </c>
    </row>
    <row r="145" spans="1:9" ht="25.5" outlineLevel="1">
      <c r="A145" s="88" t="s">
        <v>422</v>
      </c>
      <c r="B145" s="121" t="s">
        <v>793</v>
      </c>
      <c r="C145" s="119"/>
      <c r="D145" s="119"/>
      <c r="E145" s="119"/>
      <c r="F145" s="113">
        <f>F146+F147+F148</f>
        <v>1066.8</v>
      </c>
      <c r="G145" s="113">
        <f t="shared" ref="G145:H145" si="66">G146+G147+G148</f>
        <v>127</v>
      </c>
      <c r="H145" s="113">
        <f t="shared" si="66"/>
        <v>127</v>
      </c>
      <c r="I145" s="105">
        <f t="shared" si="63"/>
        <v>1320.8</v>
      </c>
    </row>
    <row r="146" spans="1:9" ht="51" outlineLevel="1">
      <c r="A146" s="74" t="s">
        <v>833</v>
      </c>
      <c r="B146" s="120" t="s">
        <v>793</v>
      </c>
      <c r="C146" s="75" t="s">
        <v>55</v>
      </c>
      <c r="D146" s="75" t="s">
        <v>728</v>
      </c>
      <c r="E146" s="75" t="s">
        <v>723</v>
      </c>
      <c r="F146" s="113">
        <f>Ведомственная!G200</f>
        <v>126.8</v>
      </c>
      <c r="G146" s="113">
        <f>Ведомственная!H200</f>
        <v>127</v>
      </c>
      <c r="H146" s="113">
        <f>Ведомственная!I200</f>
        <v>127</v>
      </c>
      <c r="I146" s="105">
        <f t="shared" si="63"/>
        <v>380.8</v>
      </c>
    </row>
    <row r="147" spans="1:9" ht="38.25" outlineLevel="1">
      <c r="A147" s="74" t="s">
        <v>830</v>
      </c>
      <c r="B147" s="120" t="s">
        <v>793</v>
      </c>
      <c r="C147" s="75" t="s">
        <v>147</v>
      </c>
      <c r="D147" s="75" t="s">
        <v>728</v>
      </c>
      <c r="E147" s="75" t="s">
        <v>723</v>
      </c>
      <c r="F147" s="113">
        <f>Ведомственная!G201</f>
        <v>940</v>
      </c>
      <c r="G147" s="113">
        <f>Ведомственная!H201</f>
        <v>0</v>
      </c>
      <c r="H147" s="113">
        <f>Ведомственная!I201</f>
        <v>0</v>
      </c>
      <c r="I147" s="105">
        <f t="shared" si="63"/>
        <v>940</v>
      </c>
    </row>
    <row r="148" spans="1:9" ht="38.25" outlineLevel="1">
      <c r="A148" s="74" t="s">
        <v>891</v>
      </c>
      <c r="B148" s="120" t="s">
        <v>793</v>
      </c>
      <c r="C148" s="75" t="s">
        <v>152</v>
      </c>
      <c r="D148" s="75" t="s">
        <v>728</v>
      </c>
      <c r="E148" s="75" t="s">
        <v>723</v>
      </c>
      <c r="F148" s="113">
        <f>Ведомственная!G202</f>
        <v>0</v>
      </c>
      <c r="G148" s="113">
        <f>Ведомственная!H202</f>
        <v>0</v>
      </c>
      <c r="H148" s="113">
        <f>Ведомственная!I202</f>
        <v>0</v>
      </c>
      <c r="I148" s="105">
        <f t="shared" si="63"/>
        <v>0</v>
      </c>
    </row>
    <row r="149" spans="1:9" ht="51" outlineLevel="1">
      <c r="A149" s="74" t="s">
        <v>445</v>
      </c>
      <c r="B149" s="122" t="s">
        <v>794</v>
      </c>
      <c r="C149" s="119"/>
      <c r="D149" s="75"/>
      <c r="E149" s="75"/>
      <c r="F149" s="113">
        <f>F150+F151</f>
        <v>0</v>
      </c>
      <c r="G149" s="113">
        <f>Ведомственная!H203</f>
        <v>0</v>
      </c>
      <c r="H149" s="113">
        <f>Ведомственная!I203</f>
        <v>0</v>
      </c>
      <c r="I149" s="105">
        <f t="shared" si="63"/>
        <v>0</v>
      </c>
    </row>
    <row r="150" spans="1:9" ht="76.5">
      <c r="A150" s="88" t="s">
        <v>831</v>
      </c>
      <c r="B150" s="122" t="s">
        <v>794</v>
      </c>
      <c r="C150" s="123" t="s">
        <v>55</v>
      </c>
      <c r="D150" s="75" t="s">
        <v>728</v>
      </c>
      <c r="E150" s="75" t="s">
        <v>723</v>
      </c>
      <c r="F150" s="113">
        <f>Ведомственная!G204</f>
        <v>0</v>
      </c>
      <c r="G150" s="113">
        <f>Ведомственная!H204</f>
        <v>0</v>
      </c>
      <c r="H150" s="113">
        <f>Ведомственная!I204</f>
        <v>0</v>
      </c>
      <c r="I150" s="105">
        <f t="shared" si="63"/>
        <v>0</v>
      </c>
    </row>
    <row r="151" spans="1:9" ht="51">
      <c r="A151" s="74" t="s">
        <v>832</v>
      </c>
      <c r="B151" s="122" t="s">
        <v>794</v>
      </c>
      <c r="C151" s="123" t="s">
        <v>147</v>
      </c>
      <c r="D151" s="75" t="s">
        <v>728</v>
      </c>
      <c r="E151" s="75" t="s">
        <v>723</v>
      </c>
      <c r="F151" s="113">
        <f>Ведомственная!G205</f>
        <v>0</v>
      </c>
      <c r="G151" s="113">
        <f>Ведомственная!H205</f>
        <v>0</v>
      </c>
      <c r="H151" s="113">
        <f>Ведомственная!I205</f>
        <v>0</v>
      </c>
      <c r="I151" s="105">
        <f t="shared" si="63"/>
        <v>0</v>
      </c>
    </row>
    <row r="152" spans="1:9" ht="25.5" outlineLevel="1">
      <c r="A152" s="74" t="s">
        <v>446</v>
      </c>
      <c r="B152" s="122" t="s">
        <v>795</v>
      </c>
      <c r="C152" s="75"/>
      <c r="D152" s="123"/>
      <c r="E152" s="123"/>
      <c r="F152" s="113">
        <f>Ведомственная!G206</f>
        <v>0</v>
      </c>
      <c r="G152" s="113">
        <f>Ведомственная!H206</f>
        <v>0</v>
      </c>
      <c r="H152" s="113">
        <f>Ведомственная!I206</f>
        <v>0</v>
      </c>
      <c r="I152" s="105">
        <f t="shared" si="63"/>
        <v>0</v>
      </c>
    </row>
    <row r="153" spans="1:9" ht="38.25" outlineLevel="1">
      <c r="A153" s="88" t="s">
        <v>829</v>
      </c>
      <c r="B153" s="122" t="s">
        <v>795</v>
      </c>
      <c r="C153" s="123" t="s">
        <v>55</v>
      </c>
      <c r="D153" s="123" t="s">
        <v>728</v>
      </c>
      <c r="E153" s="123" t="s">
        <v>723</v>
      </c>
      <c r="F153" s="113">
        <f>Ведомственная!G207</f>
        <v>0</v>
      </c>
      <c r="G153" s="113">
        <f>Ведомственная!H207</f>
        <v>0</v>
      </c>
      <c r="H153" s="113">
        <f>Ведомственная!I207</f>
        <v>0</v>
      </c>
      <c r="I153" s="105">
        <f t="shared" si="63"/>
        <v>0</v>
      </c>
    </row>
    <row r="154" spans="1:9" ht="38.25" outlineLevel="1">
      <c r="A154" s="155" t="s">
        <v>429</v>
      </c>
      <c r="B154" s="156" t="s">
        <v>796</v>
      </c>
      <c r="C154" s="157"/>
      <c r="D154" s="157"/>
      <c r="E154" s="157"/>
      <c r="F154" s="158">
        <f>F155+F157+F159</f>
        <v>116.30325000000001</v>
      </c>
      <c r="G154" s="158">
        <f t="shared" ref="G154:H154" si="67">G155+G157+G159</f>
        <v>116.30325000000001</v>
      </c>
      <c r="H154" s="158">
        <f t="shared" si="67"/>
        <v>116.30325000000001</v>
      </c>
      <c r="I154" s="105">
        <f t="shared" si="63"/>
        <v>348.90975000000003</v>
      </c>
    </row>
    <row r="155" spans="1:9" ht="38.25" outlineLevel="1">
      <c r="A155" s="88" t="s">
        <v>421</v>
      </c>
      <c r="B155" s="125" t="s">
        <v>797</v>
      </c>
      <c r="C155" s="124"/>
      <c r="D155" s="124"/>
      <c r="E155" s="124"/>
      <c r="F155" s="113">
        <f>F156</f>
        <v>0</v>
      </c>
      <c r="G155" s="113">
        <f>Ведомственная!H209</f>
        <v>0</v>
      </c>
      <c r="H155" s="113">
        <f>Ведомственная!I209</f>
        <v>0</v>
      </c>
      <c r="I155" s="105">
        <f t="shared" si="63"/>
        <v>0</v>
      </c>
    </row>
    <row r="156" spans="1:9" ht="63.75" outlineLevel="1">
      <c r="A156" s="74" t="s">
        <v>828</v>
      </c>
      <c r="B156" s="122" t="s">
        <v>797</v>
      </c>
      <c r="C156" s="123" t="s">
        <v>55</v>
      </c>
      <c r="D156" s="123" t="s">
        <v>728</v>
      </c>
      <c r="E156" s="123" t="s">
        <v>723</v>
      </c>
      <c r="F156" s="113">
        <f>Ведомственная!G210</f>
        <v>0</v>
      </c>
      <c r="G156" s="113">
        <f>Ведомственная!H210</f>
        <v>0</v>
      </c>
      <c r="H156" s="113">
        <f>Ведомственная!I210</f>
        <v>0</v>
      </c>
      <c r="I156" s="105">
        <f t="shared" si="63"/>
        <v>0</v>
      </c>
    </row>
    <row r="157" spans="1:9" ht="25.5" outlineLevel="1">
      <c r="A157" s="88" t="s">
        <v>430</v>
      </c>
      <c r="B157" s="121" t="s">
        <v>799</v>
      </c>
      <c r="C157" s="119"/>
      <c r="D157" s="119"/>
      <c r="E157" s="119"/>
      <c r="F157" s="113">
        <f>F158</f>
        <v>0</v>
      </c>
      <c r="G157" s="113">
        <f>Ведомственная!H229</f>
        <v>0</v>
      </c>
      <c r="H157" s="113">
        <f>Ведомственная!I229</f>
        <v>0</v>
      </c>
      <c r="I157" s="105">
        <f t="shared" si="63"/>
        <v>0</v>
      </c>
    </row>
    <row r="158" spans="1:9" ht="51">
      <c r="A158" s="74" t="s">
        <v>825</v>
      </c>
      <c r="B158" s="120" t="s">
        <v>799</v>
      </c>
      <c r="C158" s="75" t="s">
        <v>55</v>
      </c>
      <c r="D158" s="75" t="s">
        <v>22</v>
      </c>
      <c r="E158" s="75" t="s">
        <v>723</v>
      </c>
      <c r="F158" s="113">
        <f>Ведомственная!G230</f>
        <v>0</v>
      </c>
      <c r="G158" s="113">
        <f>Ведомственная!H230</f>
        <v>0</v>
      </c>
      <c r="H158" s="113">
        <f>Ведомственная!I230</f>
        <v>0</v>
      </c>
      <c r="I158" s="105">
        <f t="shared" si="63"/>
        <v>0</v>
      </c>
    </row>
    <row r="159" spans="1:9" ht="38.25">
      <c r="A159" s="88" t="s">
        <v>444</v>
      </c>
      <c r="B159" s="122" t="s">
        <v>800</v>
      </c>
      <c r="C159" s="119"/>
      <c r="D159" s="119"/>
      <c r="E159" s="119"/>
      <c r="F159" s="113">
        <f>F160</f>
        <v>116.30325000000001</v>
      </c>
      <c r="G159" s="113">
        <f>Ведомственная!H235</f>
        <v>116.30325000000001</v>
      </c>
      <c r="H159" s="113">
        <f>Ведомственная!I235</f>
        <v>116.30325000000001</v>
      </c>
      <c r="I159" s="105">
        <f t="shared" si="63"/>
        <v>348.90975000000003</v>
      </c>
    </row>
    <row r="160" spans="1:9" ht="63.75">
      <c r="A160" s="74" t="s">
        <v>892</v>
      </c>
      <c r="B160" s="122" t="s">
        <v>800</v>
      </c>
      <c r="C160" s="123" t="s">
        <v>55</v>
      </c>
      <c r="D160" s="75" t="s">
        <v>22</v>
      </c>
      <c r="E160" s="75" t="s">
        <v>724</v>
      </c>
      <c r="F160" s="113">
        <f>Ведомственная!G236</f>
        <v>116.30325000000001</v>
      </c>
      <c r="G160" s="113">
        <f>Ведомственная!H236</f>
        <v>116.30325000000001</v>
      </c>
      <c r="H160" s="113">
        <f>Ведомственная!I236</f>
        <v>116.30325000000001</v>
      </c>
      <c r="I160" s="105">
        <f t="shared" si="63"/>
        <v>348.90975000000003</v>
      </c>
    </row>
    <row r="161" spans="1:9">
      <c r="A161" s="159"/>
      <c r="B161" s="160"/>
      <c r="C161" s="161"/>
      <c r="D161" s="161"/>
      <c r="E161" s="161"/>
      <c r="F161" s="162" t="str">
        <f>Ведомственная!G244</f>
        <v>х</v>
      </c>
      <c r="G161" s="162">
        <f>Ведомственная!H244</f>
        <v>134.19999999999999</v>
      </c>
      <c r="H161" s="162">
        <f>Ведомственная!I244</f>
        <v>278.10000000000002</v>
      </c>
      <c r="I161" s="105" t="e">
        <f t="shared" si="63"/>
        <v>#VALUE!</v>
      </c>
    </row>
    <row r="162" spans="1:9">
      <c r="A162" s="163" t="s">
        <v>434</v>
      </c>
      <c r="B162" s="164"/>
      <c r="C162" s="165"/>
      <c r="D162" s="165"/>
      <c r="E162" s="165"/>
      <c r="F162" s="166" t="str">
        <f>Ведомственная!G245</f>
        <v>х</v>
      </c>
      <c r="G162" s="166">
        <f>Ведомственная!H245</f>
        <v>134.19999999999999</v>
      </c>
      <c r="H162" s="166">
        <f>Ведомственная!I245</f>
        <v>278.10000000000002</v>
      </c>
      <c r="I162" s="105" t="e">
        <f t="shared" si="63"/>
        <v>#VALUE!</v>
      </c>
    </row>
    <row r="163" spans="1:9">
      <c r="A163" s="167" t="s">
        <v>435</v>
      </c>
      <c r="B163" s="168" t="s">
        <v>355</v>
      </c>
      <c r="C163" s="169"/>
      <c r="D163" s="169"/>
      <c r="E163" s="169"/>
      <c r="F163" s="170" t="str">
        <f>Ведомственная!G246</f>
        <v>х</v>
      </c>
      <c r="G163" s="170">
        <f>Ведомственная!H246</f>
        <v>134.19999999999999</v>
      </c>
      <c r="H163" s="170">
        <f>Ведомственная!I246</f>
        <v>278.10000000000002</v>
      </c>
      <c r="I163" s="105" t="e">
        <f t="shared" si="63"/>
        <v>#VALUE!</v>
      </c>
    </row>
    <row r="164" spans="1:9">
      <c r="A164" s="74"/>
      <c r="B164" s="120" t="s">
        <v>355</v>
      </c>
      <c r="C164" s="75" t="s">
        <v>356</v>
      </c>
      <c r="D164" s="75" t="s">
        <v>354</v>
      </c>
      <c r="E164" s="75"/>
      <c r="F164" s="128" t="str">
        <f>Ведомственная!G247</f>
        <v>х</v>
      </c>
      <c r="G164" s="128">
        <f>Ведомственная!H247</f>
        <v>134.19999999999999</v>
      </c>
      <c r="H164" s="128">
        <f>Ведомственная!I247</f>
        <v>278.10000000000002</v>
      </c>
      <c r="I164" s="105" t="e">
        <f t="shared" si="63"/>
        <v>#VALUE!</v>
      </c>
    </row>
    <row r="165" spans="1:9">
      <c r="A165" s="129"/>
      <c r="B165" s="131"/>
      <c r="C165" s="130"/>
      <c r="D165" s="130"/>
      <c r="E165" s="130"/>
      <c r="F165" s="132">
        <f>Ведомственная!G248</f>
        <v>0</v>
      </c>
      <c r="G165" s="132">
        <f>Ведомственная!H248</f>
        <v>0</v>
      </c>
      <c r="H165" s="132">
        <f>Ведомственная!I248</f>
        <v>0</v>
      </c>
      <c r="I165" s="105">
        <f t="shared" si="63"/>
        <v>0</v>
      </c>
    </row>
    <row r="166" spans="1:9">
      <c r="A166" s="134" t="s">
        <v>436</v>
      </c>
      <c r="B166" s="136"/>
      <c r="C166" s="135"/>
      <c r="D166" s="135"/>
      <c r="E166" s="135"/>
      <c r="F166" s="137">
        <f>Ведомственная!G249</f>
        <v>24345.329000000002</v>
      </c>
      <c r="G166" s="137">
        <f>Ведомственная!H249</f>
        <v>6082.3289999999997</v>
      </c>
      <c r="H166" s="137">
        <f>Ведомственная!I249</f>
        <v>8540.6290000000008</v>
      </c>
      <c r="I166" s="105">
        <f t="shared" si="63"/>
        <v>38968.287000000004</v>
      </c>
    </row>
    <row r="167" spans="1:9">
      <c r="A167" s="138"/>
      <c r="B167" s="139"/>
      <c r="C167" s="138"/>
      <c r="D167" s="138"/>
      <c r="E167" s="138"/>
      <c r="F167" s="138"/>
      <c r="G167" s="138"/>
      <c r="H167" s="138"/>
    </row>
    <row r="168" spans="1:9">
      <c r="A168" s="140"/>
      <c r="B168" s="142"/>
      <c r="C168" s="141"/>
      <c r="D168" s="141"/>
      <c r="E168" s="141"/>
      <c r="F168" s="141"/>
      <c r="G168" s="141"/>
      <c r="H168" s="141"/>
    </row>
  </sheetData>
  <sheetProtection autoFilter="0"/>
  <autoFilter ref="A8:I166">
    <filterColumn colId="4"/>
  </autoFilter>
  <mergeCells count="5">
    <mergeCell ref="A4:H4"/>
    <mergeCell ref="A6:H6"/>
    <mergeCell ref="G1:H1"/>
    <mergeCell ref="G2:H2"/>
    <mergeCell ref="G3:H3"/>
  </mergeCells>
  <pageMargins left="0.70866141732283472" right="0.15748031496062992" top="0.47244094488188981" bottom="0.74803149606299213" header="0.31496062992125984" footer="0.31496062992125984"/>
  <pageSetup paperSize="9" scale="75" orientation="portrait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6"/>
  <sheetViews>
    <sheetView tabSelected="1" zoomScale="90" zoomScaleNormal="90" workbookViewId="0">
      <selection activeCell="A5" sqref="A5"/>
    </sheetView>
  </sheetViews>
  <sheetFormatPr defaultColWidth="9.140625" defaultRowHeight="15"/>
  <cols>
    <col min="1" max="1" width="68" style="171" customWidth="1"/>
    <col min="2" max="2" width="27.42578125" style="171" customWidth="1"/>
    <col min="3" max="16384" width="9.140625" style="171"/>
  </cols>
  <sheetData>
    <row r="1" spans="1:8">
      <c r="B1" s="172" t="s">
        <v>719</v>
      </c>
    </row>
    <row r="2" spans="1:8" ht="127.9" customHeight="1">
      <c r="B2" s="173" t="s">
        <v>714</v>
      </c>
    </row>
    <row r="3" spans="1:8">
      <c r="B3" s="174" t="s">
        <v>715</v>
      </c>
    </row>
    <row r="4" spans="1:8" ht="45.6" customHeight="1">
      <c r="A4" s="299" t="s">
        <v>928</v>
      </c>
      <c r="B4" s="299"/>
      <c r="C4" s="175"/>
      <c r="D4" s="175"/>
      <c r="E4" s="175"/>
      <c r="F4" s="175"/>
      <c r="G4" s="175"/>
      <c r="H4" s="175"/>
    </row>
    <row r="5" spans="1:8" ht="18.75">
      <c r="A5" s="36"/>
    </row>
    <row r="6" spans="1:8">
      <c r="A6" s="146" t="s">
        <v>581</v>
      </c>
      <c r="B6" s="146" t="s">
        <v>640</v>
      </c>
    </row>
    <row r="7" spans="1:8">
      <c r="A7" s="65">
        <v>1</v>
      </c>
      <c r="B7" s="65">
        <v>2</v>
      </c>
    </row>
    <row r="8" spans="1:8">
      <c r="A8" s="71" t="s">
        <v>576</v>
      </c>
      <c r="B8" s="176">
        <f>B9</f>
        <v>706.8</v>
      </c>
    </row>
    <row r="9" spans="1:8">
      <c r="A9" s="177" t="s">
        <v>577</v>
      </c>
      <c r="B9" s="178">
        <f>B10</f>
        <v>706.8</v>
      </c>
    </row>
    <row r="10" spans="1:8" ht="26.25">
      <c r="A10" s="179" t="s">
        <v>639</v>
      </c>
      <c r="B10" s="178">
        <f>B11</f>
        <v>706.8</v>
      </c>
    </row>
    <row r="11" spans="1:8">
      <c r="A11" s="179" t="s">
        <v>578</v>
      </c>
      <c r="B11" s="178">
        <f>B12+B13+B14+B16+B15</f>
        <v>706.8</v>
      </c>
    </row>
    <row r="12" spans="1:8" ht="25.5">
      <c r="A12" s="180" t="s">
        <v>579</v>
      </c>
      <c r="B12" s="178"/>
    </row>
    <row r="13" spans="1:8" ht="25.5">
      <c r="A13" s="180" t="s">
        <v>641</v>
      </c>
      <c r="B13" s="178">
        <f>Ведомственная!G101</f>
        <v>0</v>
      </c>
    </row>
    <row r="14" spans="1:8">
      <c r="A14" s="180" t="s">
        <v>642</v>
      </c>
      <c r="B14" s="178">
        <f>Ведомственная!G95-Ведомственная!G101</f>
        <v>706.8</v>
      </c>
    </row>
    <row r="15" spans="1:8" ht="38.25">
      <c r="A15" s="180" t="s">
        <v>643</v>
      </c>
      <c r="B15" s="178">
        <f>Ведомственная!G103</f>
        <v>0</v>
      </c>
    </row>
    <row r="16" spans="1:8" ht="63.75">
      <c r="A16" s="180" t="s">
        <v>580</v>
      </c>
      <c r="B16" s="181"/>
    </row>
  </sheetData>
  <mergeCells count="1">
    <mergeCell ref="A4:B4"/>
  </mergeCells>
  <pageMargins left="0.70866141732283472" right="0.70866141732283472" top="0.74803149606299213" bottom="0.74803149606299213" header="0.31496062992125984" footer="0.31496062992125984"/>
  <pageSetup paperSize="9" scale="85" orientation="portrait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1"/>
  <sheetViews>
    <sheetView zoomScale="90" zoomScaleNormal="90" workbookViewId="0">
      <selection activeCell="A5" sqref="A5:H5"/>
    </sheetView>
  </sheetViews>
  <sheetFormatPr defaultColWidth="8.85546875" defaultRowHeight="12.75"/>
  <cols>
    <col min="1" max="1" width="30.28515625" style="79" customWidth="1"/>
    <col min="2" max="2" width="13.85546875" style="79" customWidth="1"/>
    <col min="3" max="3" width="11.42578125" style="79" customWidth="1"/>
    <col min="4" max="5" width="7.42578125" style="79" customWidth="1"/>
    <col min="6" max="6" width="15.42578125" style="79" customWidth="1"/>
    <col min="7" max="8" width="16.140625" style="79" customWidth="1"/>
    <col min="9" max="16384" width="8.85546875" style="79"/>
  </cols>
  <sheetData>
    <row r="1" spans="1:8">
      <c r="G1" s="271" t="s">
        <v>720</v>
      </c>
      <c r="H1" s="271"/>
    </row>
    <row r="2" spans="1:8" ht="93.6" customHeight="1">
      <c r="G2" s="272" t="str">
        <f>Ведомственная!H2</f>
        <v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 год и на плановый период 2026 и 2027 годов"</v>
      </c>
      <c r="H2" s="272"/>
    </row>
    <row r="3" spans="1:8" ht="20.45" customHeight="1">
      <c r="G3" s="271" t="str">
        <f>Ведомственная!H3</f>
        <v>от "___" декабря 2024 года № _____</v>
      </c>
      <c r="H3" s="271"/>
    </row>
    <row r="4" spans="1:8" ht="58.15" customHeight="1">
      <c r="A4" s="300" t="s">
        <v>929</v>
      </c>
      <c r="B4" s="300"/>
      <c r="C4" s="300"/>
      <c r="D4" s="300"/>
      <c r="E4" s="300"/>
      <c r="F4" s="300"/>
      <c r="G4" s="300"/>
      <c r="H4" s="300"/>
    </row>
    <row r="5" spans="1:8" ht="15" customHeight="1">
      <c r="A5" s="301" t="s">
        <v>645</v>
      </c>
      <c r="B5" s="301"/>
      <c r="C5" s="301"/>
      <c r="D5" s="301"/>
      <c r="E5" s="301"/>
      <c r="F5" s="301"/>
      <c r="G5" s="301"/>
      <c r="H5" s="301"/>
    </row>
    <row r="6" spans="1:8" ht="43.15" customHeight="1">
      <c r="A6" s="182" t="s">
        <v>360</v>
      </c>
      <c r="B6" s="182" t="s">
        <v>734</v>
      </c>
      <c r="C6" s="183" t="s">
        <v>735</v>
      </c>
      <c r="D6" s="183" t="s">
        <v>733</v>
      </c>
      <c r="E6" s="183" t="s">
        <v>736</v>
      </c>
      <c r="F6" s="184" t="s">
        <v>361</v>
      </c>
      <c r="G6" s="184" t="s">
        <v>468</v>
      </c>
      <c r="H6" s="184" t="s">
        <v>814</v>
      </c>
    </row>
    <row r="7" spans="1:8">
      <c r="A7" s="182">
        <v>1</v>
      </c>
      <c r="B7" s="182">
        <v>2</v>
      </c>
      <c r="C7" s="182">
        <v>3</v>
      </c>
      <c r="D7" s="182">
        <v>4</v>
      </c>
      <c r="E7" s="182">
        <v>5</v>
      </c>
      <c r="F7" s="182">
        <v>6</v>
      </c>
      <c r="G7" s="182">
        <v>7</v>
      </c>
      <c r="H7" s="182">
        <v>8</v>
      </c>
    </row>
    <row r="8" spans="1:8">
      <c r="A8" s="185" t="s">
        <v>423</v>
      </c>
      <c r="B8" s="182" t="s">
        <v>582</v>
      </c>
      <c r="C8" s="186"/>
      <c r="D8" s="186"/>
      <c r="E8" s="186"/>
      <c r="F8" s="187">
        <f>F9</f>
        <v>314.23399999999998</v>
      </c>
      <c r="G8" s="187">
        <f t="shared" ref="G8:H10" si="0">G9</f>
        <v>362.4</v>
      </c>
      <c r="H8" s="187">
        <f t="shared" si="0"/>
        <v>362.4</v>
      </c>
    </row>
    <row r="9" spans="1:8" ht="25.5">
      <c r="A9" s="188" t="s">
        <v>583</v>
      </c>
      <c r="B9" s="189" t="s">
        <v>584</v>
      </c>
      <c r="C9" s="189"/>
      <c r="D9" s="189"/>
      <c r="E9" s="189"/>
      <c r="F9" s="190">
        <f>F10</f>
        <v>314.23399999999998</v>
      </c>
      <c r="G9" s="190">
        <f t="shared" si="0"/>
        <v>362.4</v>
      </c>
      <c r="H9" s="190">
        <f t="shared" si="0"/>
        <v>362.4</v>
      </c>
    </row>
    <row r="10" spans="1:8" ht="38.25">
      <c r="A10" s="188" t="s">
        <v>585</v>
      </c>
      <c r="B10" s="189" t="s">
        <v>586</v>
      </c>
      <c r="C10" s="188"/>
      <c r="D10" s="188"/>
      <c r="E10" s="188"/>
      <c r="F10" s="190">
        <f>F11</f>
        <v>314.23399999999998</v>
      </c>
      <c r="G10" s="190">
        <f t="shared" si="0"/>
        <v>362.4</v>
      </c>
      <c r="H10" s="190">
        <f t="shared" si="0"/>
        <v>362.4</v>
      </c>
    </row>
    <row r="11" spans="1:8" ht="63.75">
      <c r="A11" s="188" t="s">
        <v>646</v>
      </c>
      <c r="B11" s="191" t="s">
        <v>587</v>
      </c>
      <c r="C11" s="191">
        <v>300</v>
      </c>
      <c r="D11" s="191">
        <v>10</v>
      </c>
      <c r="E11" s="192" t="s">
        <v>723</v>
      </c>
      <c r="F11" s="181">
        <f>Ведомственная!G217</f>
        <v>314.23399999999998</v>
      </c>
      <c r="G11" s="181">
        <f>Ведомственная!H217</f>
        <v>362.4</v>
      </c>
      <c r="H11" s="181">
        <f>Ведомственная!I217</f>
        <v>362.4</v>
      </c>
    </row>
  </sheetData>
  <mergeCells count="5">
    <mergeCell ref="G1:H1"/>
    <mergeCell ref="G2:H2"/>
    <mergeCell ref="G3:H3"/>
    <mergeCell ref="A4:H4"/>
    <mergeCell ref="A5:H5"/>
  </mergeCells>
  <pageMargins left="0.70866141732283472" right="0.19685039370078741" top="0.74803149606299213" bottom="0.74803149606299213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3"/>
  <sheetViews>
    <sheetView zoomScale="90" zoomScaleNormal="90" workbookViewId="0">
      <pane xSplit="2" ySplit="8" topLeftCell="C15" activePane="bottomRight" state="frozen"/>
      <selection pane="topRight" activeCell="C1" sqref="C1"/>
      <selection pane="bottomLeft" activeCell="A9" sqref="A9"/>
      <selection pane="bottomRight" activeCell="A5" sqref="A5"/>
    </sheetView>
  </sheetViews>
  <sheetFormatPr defaultColWidth="8.85546875" defaultRowHeight="12.75"/>
  <cols>
    <col min="1" max="1" width="8.85546875" style="79"/>
    <col min="2" max="2" width="30" style="79" customWidth="1"/>
    <col min="3" max="3" width="12" style="79" customWidth="1"/>
    <col min="4" max="4" width="15.42578125" style="79" customWidth="1"/>
    <col min="5" max="5" width="12" style="79" customWidth="1"/>
    <col min="6" max="6" width="15.42578125" style="79" customWidth="1"/>
    <col min="7" max="7" width="12" style="79" customWidth="1"/>
    <col min="8" max="8" width="15.42578125" style="79" customWidth="1"/>
    <col min="9" max="16384" width="8.85546875" style="79"/>
  </cols>
  <sheetData>
    <row r="1" spans="1:8">
      <c r="F1" s="305" t="s">
        <v>721</v>
      </c>
      <c r="G1" s="305"/>
      <c r="H1" s="305"/>
    </row>
    <row r="2" spans="1:8" ht="77.45" customHeight="1">
      <c r="F2" s="306" t="s">
        <v>714</v>
      </c>
      <c r="G2" s="306"/>
      <c r="H2" s="306"/>
    </row>
    <row r="3" spans="1:8" ht="18.600000000000001" customHeight="1">
      <c r="F3" s="305" t="s">
        <v>715</v>
      </c>
      <c r="G3" s="305"/>
      <c r="H3" s="305"/>
    </row>
    <row r="4" spans="1:8" ht="52.15" customHeight="1">
      <c r="A4" s="304" t="s">
        <v>930</v>
      </c>
      <c r="B4" s="304"/>
      <c r="C4" s="304"/>
      <c r="D4" s="304"/>
      <c r="E4" s="304"/>
      <c r="F4" s="304"/>
      <c r="G4" s="304"/>
      <c r="H4" s="304"/>
    </row>
    <row r="7" spans="1:8">
      <c r="A7" s="303" t="s">
        <v>599</v>
      </c>
      <c r="B7" s="303" t="s">
        <v>600</v>
      </c>
      <c r="C7" s="303" t="s">
        <v>361</v>
      </c>
      <c r="D7" s="303"/>
      <c r="E7" s="303" t="s">
        <v>468</v>
      </c>
      <c r="F7" s="303"/>
      <c r="G7" s="303" t="s">
        <v>814</v>
      </c>
      <c r="H7" s="303"/>
    </row>
    <row r="8" spans="1:8" ht="25.5">
      <c r="A8" s="303"/>
      <c r="B8" s="303"/>
      <c r="C8" s="182" t="s">
        <v>644</v>
      </c>
      <c r="D8" s="182" t="s">
        <v>601</v>
      </c>
      <c r="E8" s="182" t="s">
        <v>644</v>
      </c>
      <c r="F8" s="182" t="s">
        <v>601</v>
      </c>
      <c r="G8" s="182" t="s">
        <v>644</v>
      </c>
      <c r="H8" s="182" t="s">
        <v>601</v>
      </c>
    </row>
    <row r="9" spans="1:8">
      <c r="A9" s="193">
        <v>1</v>
      </c>
      <c r="B9" s="193">
        <v>2</v>
      </c>
      <c r="C9" s="193">
        <v>3</v>
      </c>
      <c r="D9" s="193">
        <v>4</v>
      </c>
      <c r="E9" s="193">
        <v>5</v>
      </c>
      <c r="F9" s="193">
        <v>6</v>
      </c>
      <c r="G9" s="193">
        <v>7</v>
      </c>
      <c r="H9" s="193">
        <v>8</v>
      </c>
    </row>
    <row r="10" spans="1:8" ht="38.25">
      <c r="A10" s="302">
        <v>1</v>
      </c>
      <c r="B10" s="185" t="s">
        <v>588</v>
      </c>
      <c r="C10" s="194">
        <f>C11+C15</f>
        <v>0</v>
      </c>
      <c r="D10" s="195"/>
      <c r="E10" s="194">
        <f>E11+E15</f>
        <v>0</v>
      </c>
      <c r="F10" s="195"/>
      <c r="G10" s="194">
        <f>G11+G15</f>
        <v>0</v>
      </c>
      <c r="H10" s="195"/>
    </row>
    <row r="11" spans="1:8">
      <c r="A11" s="302"/>
      <c r="B11" s="188" t="s">
        <v>589</v>
      </c>
      <c r="C11" s="196">
        <f>C12+C13</f>
        <v>0</v>
      </c>
      <c r="D11" s="197"/>
      <c r="E11" s="196">
        <f>E12+E13</f>
        <v>0</v>
      </c>
      <c r="F11" s="197"/>
      <c r="G11" s="196">
        <f>G12+G13</f>
        <v>0</v>
      </c>
      <c r="H11" s="197"/>
    </row>
    <row r="12" spans="1:8" ht="51">
      <c r="A12" s="302"/>
      <c r="B12" s="198" t="s">
        <v>590</v>
      </c>
      <c r="C12" s="196"/>
      <c r="D12" s="199"/>
      <c r="E12" s="196"/>
      <c r="F12" s="199"/>
      <c r="G12" s="196"/>
      <c r="H12" s="199"/>
    </row>
    <row r="13" spans="1:8" ht="38.25">
      <c r="A13" s="302"/>
      <c r="B13" s="200" t="s">
        <v>591</v>
      </c>
      <c r="C13" s="196"/>
      <c r="D13" s="199"/>
      <c r="E13" s="196"/>
      <c r="F13" s="199"/>
      <c r="G13" s="196"/>
      <c r="H13" s="197"/>
    </row>
    <row r="14" spans="1:8" ht="114.75">
      <c r="A14" s="302"/>
      <c r="B14" s="200" t="s">
        <v>921</v>
      </c>
      <c r="C14" s="196"/>
      <c r="D14" s="199"/>
      <c r="E14" s="196"/>
      <c r="F14" s="199"/>
      <c r="G14" s="196"/>
      <c r="H14" s="197"/>
    </row>
    <row r="15" spans="1:8">
      <c r="A15" s="302"/>
      <c r="B15" s="188" t="s">
        <v>592</v>
      </c>
      <c r="C15" s="194">
        <f>C16+C17</f>
        <v>0</v>
      </c>
      <c r="D15" s="195"/>
      <c r="E15" s="194">
        <f>E16+E17</f>
        <v>0</v>
      </c>
      <c r="F15" s="201"/>
      <c r="G15" s="194">
        <f>G16+G17</f>
        <v>0</v>
      </c>
      <c r="H15" s="195"/>
    </row>
    <row r="16" spans="1:8" ht="38.25">
      <c r="A16" s="302"/>
      <c r="B16" s="198" t="s">
        <v>593</v>
      </c>
      <c r="C16" s="196"/>
      <c r="D16" s="199"/>
      <c r="E16" s="196"/>
      <c r="F16" s="199"/>
      <c r="G16" s="196"/>
      <c r="H16" s="197"/>
    </row>
    <row r="17" spans="1:8" ht="102">
      <c r="A17" s="302"/>
      <c r="B17" s="198" t="s">
        <v>920</v>
      </c>
      <c r="C17" s="196">
        <f>Источники!D18+Источники!D19</f>
        <v>0</v>
      </c>
      <c r="D17" s="199"/>
      <c r="E17" s="196">
        <f>Источники!E18+Источники!E19</f>
        <v>0</v>
      </c>
      <c r="F17" s="199"/>
      <c r="G17" s="196">
        <f>Источники!F18+Источники!F19</f>
        <v>0</v>
      </c>
      <c r="H17" s="197"/>
    </row>
    <row r="18" spans="1:8" ht="25.5">
      <c r="A18" s="302">
        <v>2</v>
      </c>
      <c r="B18" s="185" t="s">
        <v>594</v>
      </c>
      <c r="C18" s="202">
        <f>C19+C20</f>
        <v>0</v>
      </c>
      <c r="D18" s="195">
        <f t="shared" ref="D18:H18" si="0">D19+D20</f>
        <v>0</v>
      </c>
      <c r="E18" s="202">
        <f t="shared" si="0"/>
        <v>0</v>
      </c>
      <c r="F18" s="195">
        <f t="shared" si="0"/>
        <v>0</v>
      </c>
      <c r="G18" s="202">
        <f t="shared" si="0"/>
        <v>0</v>
      </c>
      <c r="H18" s="195">
        <f t="shared" si="0"/>
        <v>0</v>
      </c>
    </row>
    <row r="19" spans="1:8">
      <c r="A19" s="302"/>
      <c r="B19" s="188" t="s">
        <v>595</v>
      </c>
      <c r="C19" s="196"/>
      <c r="D19" s="199"/>
      <c r="E19" s="196"/>
      <c r="F19" s="199"/>
      <c r="G19" s="196"/>
      <c r="H19" s="199"/>
    </row>
    <row r="20" spans="1:8">
      <c r="A20" s="302"/>
      <c r="B20" s="188" t="s">
        <v>596</v>
      </c>
      <c r="C20" s="196"/>
      <c r="D20" s="203"/>
      <c r="E20" s="196"/>
      <c r="F20" s="203"/>
      <c r="G20" s="196"/>
      <c r="H20" s="199"/>
    </row>
    <row r="21" spans="1:8" ht="102">
      <c r="A21" s="302">
        <v>3</v>
      </c>
      <c r="B21" s="185" t="s">
        <v>597</v>
      </c>
      <c r="C21" s="196">
        <f>C22+C23</f>
        <v>0</v>
      </c>
      <c r="D21" s="199">
        <f t="shared" ref="D21:H21" si="1">D22+D23</f>
        <v>0</v>
      </c>
      <c r="E21" s="196">
        <f t="shared" si="1"/>
        <v>0</v>
      </c>
      <c r="F21" s="199">
        <f t="shared" si="1"/>
        <v>0</v>
      </c>
      <c r="G21" s="196">
        <f t="shared" si="1"/>
        <v>0</v>
      </c>
      <c r="H21" s="199">
        <f t="shared" si="1"/>
        <v>0</v>
      </c>
    </row>
    <row r="22" spans="1:8">
      <c r="A22" s="302"/>
      <c r="B22" s="188" t="s">
        <v>595</v>
      </c>
      <c r="C22" s="196">
        <f>C11+C19</f>
        <v>0</v>
      </c>
      <c r="D22" s="196">
        <f t="shared" ref="D22:H22" si="2">D11+D19</f>
        <v>0</v>
      </c>
      <c r="E22" s="196">
        <f t="shared" si="2"/>
        <v>0</v>
      </c>
      <c r="F22" s="196">
        <f t="shared" si="2"/>
        <v>0</v>
      </c>
      <c r="G22" s="196">
        <f t="shared" si="2"/>
        <v>0</v>
      </c>
      <c r="H22" s="196">
        <f t="shared" si="2"/>
        <v>0</v>
      </c>
    </row>
    <row r="23" spans="1:8">
      <c r="A23" s="302"/>
      <c r="B23" s="188" t="s">
        <v>598</v>
      </c>
      <c r="C23" s="196">
        <f>C15+C20</f>
        <v>0</v>
      </c>
      <c r="D23" s="196">
        <f t="shared" ref="D23:H23" si="3">D15+D20</f>
        <v>0</v>
      </c>
      <c r="E23" s="196">
        <f t="shared" si="3"/>
        <v>0</v>
      </c>
      <c r="F23" s="196">
        <f t="shared" si="3"/>
        <v>0</v>
      </c>
      <c r="G23" s="196">
        <f t="shared" si="3"/>
        <v>0</v>
      </c>
      <c r="H23" s="196">
        <f t="shared" si="3"/>
        <v>0</v>
      </c>
    </row>
  </sheetData>
  <mergeCells count="12">
    <mergeCell ref="A4:H4"/>
    <mergeCell ref="F1:H1"/>
    <mergeCell ref="F2:H2"/>
    <mergeCell ref="F3:H3"/>
    <mergeCell ref="E7:F7"/>
    <mergeCell ref="G7:H7"/>
    <mergeCell ref="C7:D7"/>
    <mergeCell ref="A10:A17"/>
    <mergeCell ref="A18:A20"/>
    <mergeCell ref="A21:A23"/>
    <mergeCell ref="A7:A8"/>
    <mergeCell ref="B7:B8"/>
  </mergeCells>
  <pageMargins left="0.9055118110236221" right="0.5118110236220472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11.09.2023&lt;/string&gt;&#10;  &lt;/DateInfo&gt;&#10;  &lt;Code&gt;MAKET_GENERATOR&lt;/Code&gt;&#10;  &lt;ObjectCode&gt;MAKET_GENERATOR&lt;/ObjectCode&gt;&#10;  &lt;DocName&gt;Бюджетная роспись ФОРМИРОВАНИЕ БЮДЖЕТА&lt;/DocName&gt;&#10;  &lt;VariantName&gt;Бюджетная роспись ФОРМИРОВАНИЕ БЮДЖЕТА&lt;/VariantName&gt;&#10;  &lt;VariantLink xsi:nil=&quot;true&quot; /&gt;&#10;  &lt;ReportCode&gt;MAKET_2a2419f3_73b7_445c_b706_1abde954af3a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1763BFD1-3C21-414E-BA33-00F92EC2166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8</vt:i4>
      </vt:variant>
    </vt:vector>
  </HeadingPairs>
  <TitlesOfParts>
    <vt:vector size="20" baseType="lpstr">
      <vt:lpstr>Источники</vt:lpstr>
      <vt:lpstr>Доходы</vt:lpstr>
      <vt:lpstr>Бюджетная роспись</vt:lpstr>
      <vt:lpstr>Ведомственная</vt:lpstr>
      <vt:lpstr>Функциональная</vt:lpstr>
      <vt:lpstr>Программная</vt:lpstr>
      <vt:lpstr>Дорожный фонд</vt:lpstr>
      <vt:lpstr>Публич.обязательства</vt:lpstr>
      <vt:lpstr>Внутр.заимствования</vt:lpstr>
      <vt:lpstr>Расходы по МП</vt:lpstr>
      <vt:lpstr>План реализации МП</vt:lpstr>
      <vt:lpstr>Лист3</vt:lpstr>
      <vt:lpstr>'Бюджетная роспись'!Заголовки_для_печати</vt:lpstr>
      <vt:lpstr>Ведомственная!Область_печати</vt:lpstr>
      <vt:lpstr>'Дорожный фонд'!Область_печати</vt:lpstr>
      <vt:lpstr>Доходы!Область_печати</vt:lpstr>
      <vt:lpstr>Источники!Область_печати</vt:lpstr>
      <vt:lpstr>Программная!Область_печати</vt:lpstr>
      <vt:lpstr>Публич.обязательства!Область_печати</vt:lpstr>
      <vt:lpstr>Функциональная!Область_печати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DESKTOP-F93P5TB\Людмила</dc:creator>
  <cp:lastModifiedBy>admin1</cp:lastModifiedBy>
  <cp:lastPrinted>2024-10-30T08:41:38Z</cp:lastPrinted>
  <dcterms:created xsi:type="dcterms:W3CDTF">2023-09-11T19:44:40Z</dcterms:created>
  <dcterms:modified xsi:type="dcterms:W3CDTF">2024-11-13T12:07:54Z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Бюджетная роспись ФОРМИРОВАНИЕ БЮДЖЕТА</vt:lpwstr>
  </property>
  <property fmtid="{D5CDD505-2E9C-101B-9397-08002B2CF9AE}" pid="3" name="Название отчета">
    <vt:lpwstr>Бюджетная роспись ФОРМИРОВАНИЕ БЮДЖЕТА(11).xlsx</vt:lpwstr>
  </property>
  <property fmtid="{D5CDD505-2E9C-101B-9397-08002B2CF9AE}" pid="4" name="Версия клиента">
    <vt:lpwstr>23.1.28.6130 (.NET 4.7.2)</vt:lpwstr>
  </property>
  <property fmtid="{D5CDD505-2E9C-101B-9397-08002B2CF9AE}" pid="5" name="Версия базы">
    <vt:lpwstr>23.1.1401.588123264</vt:lpwstr>
  </property>
  <property fmtid="{D5CDD505-2E9C-101B-9397-08002B2CF9AE}" pid="6" name="Тип сервера">
    <vt:lpwstr>MSSQL</vt:lpwstr>
  </property>
  <property fmtid="{D5CDD505-2E9C-101B-9397-08002B2CF9AE}" pid="7" name="Сервер">
    <vt:lpwstr>KASIB-NODE2</vt:lpwstr>
  </property>
  <property fmtid="{D5CDD505-2E9C-101B-9397-08002B2CF9AE}" pid="8" name="База">
    <vt:lpwstr>kasibr_2023</vt:lpwstr>
  </property>
  <property fmtid="{D5CDD505-2E9C-101B-9397-08002B2CF9AE}" pid="9" name="Пользователь">
    <vt:lpwstr>3631_степановалв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используется</vt:lpwstr>
  </property>
</Properties>
</file>