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 firstSheet="1" activeTab="1"/>
  </bookViews>
  <sheets>
    <sheet name="Источники" sheetId="6" state="hidden" r:id="rId1"/>
    <sheet name="Доходы" sheetId="7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state="hidden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F14" i="11" l="1"/>
  <c r="G14" i="11"/>
  <c r="H14" i="11"/>
  <c r="I14" i="11"/>
  <c r="J14" i="11"/>
  <c r="K14" i="11"/>
  <c r="K13" i="2" l="1"/>
  <c r="K402" i="2"/>
  <c r="K396" i="2"/>
  <c r="K29" i="2"/>
  <c r="K22" i="2"/>
  <c r="K30" i="2"/>
  <c r="K23" i="2"/>
  <c r="K17" i="2"/>
  <c r="K16" i="2" s="1"/>
  <c r="E53" i="7"/>
  <c r="L437" i="2"/>
  <c r="K437" i="2"/>
  <c r="J437" i="2" s="1"/>
  <c r="J410" i="2"/>
  <c r="H165" i="3"/>
  <c r="G123" i="5" s="1"/>
  <c r="G165" i="3"/>
  <c r="F165" i="4" s="1"/>
  <c r="L378" i="2"/>
  <c r="M378" i="2"/>
  <c r="N378" i="2"/>
  <c r="I165" i="3" s="1"/>
  <c r="H165" i="4" s="1"/>
  <c r="K378" i="2"/>
  <c r="J378" i="2" s="1"/>
  <c r="J379" i="2"/>
  <c r="J380" i="2"/>
  <c r="I160" i="3"/>
  <c r="H160" i="4" s="1"/>
  <c r="L357" i="2"/>
  <c r="M357" i="2"/>
  <c r="H160" i="3" s="1"/>
  <c r="G160" i="4" s="1"/>
  <c r="N357" i="2"/>
  <c r="K357" i="2"/>
  <c r="J358" i="2"/>
  <c r="J359" i="2"/>
  <c r="L229" i="2"/>
  <c r="M229" i="2"/>
  <c r="H100" i="3" s="1"/>
  <c r="G100" i="4" s="1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M437" i="2" s="1"/>
  <c r="K330" i="2"/>
  <c r="K133" i="2"/>
  <c r="K71" i="2"/>
  <c r="J17" i="2" l="1"/>
  <c r="G165" i="4"/>
  <c r="H123" i="5"/>
  <c r="F123" i="5"/>
  <c r="H100" i="4"/>
  <c r="H118" i="5"/>
  <c r="G74" i="5"/>
  <c r="G118" i="5"/>
  <c r="J357" i="2"/>
  <c r="G160" i="3" s="1"/>
  <c r="F160" i="4" s="1"/>
  <c r="J229" i="2"/>
  <c r="G100" i="3" s="1"/>
  <c r="F100" i="4" s="1"/>
  <c r="L328" i="2"/>
  <c r="M328" i="2"/>
  <c r="N328" i="2"/>
  <c r="K156" i="2"/>
  <c r="F74" i="5" l="1"/>
  <c r="F118" i="5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I148" i="3" l="1"/>
  <c r="I147" i="3" s="1"/>
  <c r="H147" i="4" s="1"/>
  <c r="H148" i="3"/>
  <c r="H147" i="3" s="1"/>
  <c r="H146" i="3"/>
  <c r="H145" i="3" s="1"/>
  <c r="G145" i="4" s="1"/>
  <c r="I146" i="3"/>
  <c r="I145" i="3" s="1"/>
  <c r="H145" i="4" s="1"/>
  <c r="G104" i="5"/>
  <c r="G103" i="5"/>
  <c r="G105" i="5"/>
  <c r="J316" i="2"/>
  <c r="K315" i="2"/>
  <c r="J315" i="2" s="1"/>
  <c r="J317" i="2"/>
  <c r="J311" i="2"/>
  <c r="K310" i="2"/>
  <c r="J310" i="2" s="1"/>
  <c r="J312" i="2"/>
  <c r="G146" i="3" l="1"/>
  <c r="G145" i="3" s="1"/>
  <c r="J145" i="3" s="1"/>
  <c r="H103" i="5"/>
  <c r="H146" i="4"/>
  <c r="G148" i="4"/>
  <c r="G148" i="3"/>
  <c r="G147" i="3" s="1"/>
  <c r="J147" i="3" s="1"/>
  <c r="G146" i="4"/>
  <c r="G106" i="5"/>
  <c r="H104" i="5"/>
  <c r="H148" i="4"/>
  <c r="H106" i="5"/>
  <c r="F148" i="4"/>
  <c r="I148" i="4" s="1"/>
  <c r="G147" i="4"/>
  <c r="F104" i="5"/>
  <c r="I104" i="5" s="1"/>
  <c r="F146" i="4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J148" i="3" l="1"/>
  <c r="F106" i="5"/>
  <c r="I106" i="5" s="1"/>
  <c r="I146" i="4"/>
  <c r="J146" i="3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6" i="7"/>
  <c r="C25" i="7" s="1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D20" i="7" s="1"/>
  <c r="E21" i="7"/>
  <c r="E20" i="7" s="1"/>
  <c r="C21" i="7"/>
  <c r="C20" i="7" s="1"/>
  <c r="D23" i="7"/>
  <c r="E23" i="7"/>
  <c r="C23" i="7"/>
  <c r="G3" i="9"/>
  <c r="G2" i="9"/>
  <c r="G3" i="5"/>
  <c r="G2" i="5"/>
  <c r="G3" i="4"/>
  <c r="G2" i="4"/>
  <c r="E17" i="7" l="1"/>
  <c r="G190" i="3"/>
  <c r="G189" i="3" s="1"/>
  <c r="C17" i="7"/>
  <c r="D17" i="7"/>
  <c r="F59" i="5"/>
  <c r="I59" i="5" s="1"/>
  <c r="J113" i="3"/>
  <c r="F101" i="5"/>
  <c r="I101" i="5" s="1"/>
  <c r="J189" i="3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I12" i="12" s="1"/>
  <c r="I7" i="12" s="1"/>
  <c r="J22" i="12"/>
  <c r="J12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K68" i="12"/>
  <c r="J68" i="12"/>
  <c r="I68" i="12"/>
  <c r="H68" i="12"/>
  <c r="G68" i="12"/>
  <c r="F68" i="12"/>
  <c r="K67" i="12"/>
  <c r="J67" i="12"/>
  <c r="I67" i="12"/>
  <c r="H67" i="12"/>
  <c r="E67" i="12" s="1"/>
  <c r="G67" i="12"/>
  <c r="F67" i="12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 s="1"/>
  <c r="K53" i="12"/>
  <c r="J53" i="12"/>
  <c r="I53" i="12"/>
  <c r="H53" i="12"/>
  <c r="G53" i="12"/>
  <c r="F53" i="12"/>
  <c r="E53" i="12" s="1"/>
  <c r="K52" i="12"/>
  <c r="J52" i="12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 s="1"/>
  <c r="K38" i="12"/>
  <c r="J38" i="12"/>
  <c r="I38" i="12"/>
  <c r="H38" i="12"/>
  <c r="G38" i="12"/>
  <c r="F38" i="12"/>
  <c r="E38" i="12" s="1"/>
  <c r="K37" i="12"/>
  <c r="J37" i="12"/>
  <c r="I37" i="12"/>
  <c r="H37" i="12"/>
  <c r="G37" i="12"/>
  <c r="F37" i="12"/>
  <c r="E37" i="12" s="1"/>
  <c r="E35" i="12"/>
  <c r="E33" i="12"/>
  <c r="E32" i="12"/>
  <c r="E30" i="12"/>
  <c r="E28" i="12"/>
  <c r="E27" i="12"/>
  <c r="E25" i="12"/>
  <c r="E23" i="12"/>
  <c r="E20" i="12"/>
  <c r="E18" i="12"/>
  <c r="E17" i="12"/>
  <c r="K15" i="12"/>
  <c r="K10" i="12" s="1"/>
  <c r="J15" i="12"/>
  <c r="J10" i="12" s="1"/>
  <c r="I15" i="12"/>
  <c r="I10" i="12" s="1"/>
  <c r="H15" i="12"/>
  <c r="G15" i="12"/>
  <c r="F15" i="12"/>
  <c r="K13" i="12"/>
  <c r="K8" i="12" s="1"/>
  <c r="J13" i="12"/>
  <c r="I13" i="12"/>
  <c r="I8" i="12" s="1"/>
  <c r="H13" i="12"/>
  <c r="G13" i="12"/>
  <c r="G8" i="12" s="1"/>
  <c r="F13" i="12"/>
  <c r="E82" i="11"/>
  <c r="E80" i="11"/>
  <c r="E79" i="11"/>
  <c r="E69" i="11" s="1"/>
  <c r="E77" i="11"/>
  <c r="E75" i="11"/>
  <c r="E70" i="11" s="1"/>
  <c r="E74" i="11"/>
  <c r="K72" i="11"/>
  <c r="J72" i="11"/>
  <c r="I72" i="11"/>
  <c r="H72" i="11"/>
  <c r="G72" i="11"/>
  <c r="F72" i="11"/>
  <c r="E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65" i="11"/>
  <c r="E55" i="11" s="1"/>
  <c r="E64" i="11"/>
  <c r="E62" i="11"/>
  <c r="E60" i="1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K54" i="11"/>
  <c r="J54" i="11"/>
  <c r="I54" i="11"/>
  <c r="H54" i="11"/>
  <c r="G54" i="11"/>
  <c r="F54" i="11"/>
  <c r="E52" i="11"/>
  <c r="E42" i="11" s="1"/>
  <c r="E50" i="11"/>
  <c r="E49" i="11"/>
  <c r="E39" i="11" s="1"/>
  <c r="E47" i="11"/>
  <c r="E45" i="11"/>
  <c r="E40" i="11" s="1"/>
  <c r="E44" i="11"/>
  <c r="K42" i="11"/>
  <c r="J42" i="11"/>
  <c r="I42" i="11"/>
  <c r="H42" i="11"/>
  <c r="G42" i="11"/>
  <c r="F42" i="11"/>
  <c r="K40" i="11"/>
  <c r="J40" i="11"/>
  <c r="I40" i="11"/>
  <c r="H40" i="11"/>
  <c r="G40" i="11"/>
  <c r="F40" i="11"/>
  <c r="K39" i="11"/>
  <c r="K9" i="11" s="1"/>
  <c r="J39" i="11"/>
  <c r="J9" i="11" s="1"/>
  <c r="I39" i="11"/>
  <c r="I9" i="11" s="1"/>
  <c r="H39" i="11"/>
  <c r="H9" i="11" s="1"/>
  <c r="G39" i="11"/>
  <c r="G9" i="11" s="1"/>
  <c r="F39" i="11"/>
  <c r="F9" i="11" s="1"/>
  <c r="E37" i="11"/>
  <c r="E35" i="11"/>
  <c r="E34" i="11"/>
  <c r="E32" i="11"/>
  <c r="E30" i="11"/>
  <c r="E29" i="11"/>
  <c r="E27" i="11"/>
  <c r="E25" i="11"/>
  <c r="E15" i="11" s="1"/>
  <c r="E10" i="11" s="1"/>
  <c r="E24" i="11"/>
  <c r="E22" i="11"/>
  <c r="E20" i="11"/>
  <c r="E19" i="11"/>
  <c r="E14" i="11" s="1"/>
  <c r="K17" i="11"/>
  <c r="K12" i="11" s="1"/>
  <c r="J17" i="11"/>
  <c r="J12" i="11" s="1"/>
  <c r="I17" i="11"/>
  <c r="H17" i="11"/>
  <c r="H12" i="11" s="1"/>
  <c r="G17" i="11"/>
  <c r="F17" i="11"/>
  <c r="F12" i="11" s="1"/>
  <c r="K15" i="11"/>
  <c r="K10" i="11" s="1"/>
  <c r="J15" i="11"/>
  <c r="J10" i="11" s="1"/>
  <c r="I15" i="11"/>
  <c r="I10" i="11" s="1"/>
  <c r="H15" i="11"/>
  <c r="G15" i="11"/>
  <c r="G10" i="11" s="1"/>
  <c r="F15" i="11"/>
  <c r="F10" i="11" s="1"/>
  <c r="G12" i="11" l="1"/>
  <c r="E54" i="11"/>
  <c r="E52" i="12"/>
  <c r="J7" i="12"/>
  <c r="I12" i="11"/>
  <c r="E17" i="11"/>
  <c r="E57" i="11"/>
  <c r="F10" i="12"/>
  <c r="E70" i="12"/>
  <c r="H10" i="11"/>
  <c r="G10" i="12"/>
  <c r="G7" i="12"/>
  <c r="E68" i="12"/>
  <c r="E9" i="11"/>
  <c r="J190" i="3"/>
  <c r="F7" i="12"/>
  <c r="F190" i="4"/>
  <c r="I190" i="4" s="1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E12" i="11" l="1"/>
  <c r="F58" i="5"/>
  <c r="J298" i="2"/>
  <c r="J304" i="2"/>
  <c r="E8" i="12"/>
  <c r="E7" i="12"/>
  <c r="E12" i="12"/>
  <c r="G140" i="3" l="1"/>
  <c r="G139" i="3" s="1"/>
  <c r="J139" i="3"/>
  <c r="F140" i="4"/>
  <c r="I140" i="4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30" i="7"/>
  <c r="F32" i="7"/>
  <c r="F35" i="7"/>
  <c r="F40" i="7"/>
  <c r="F42" i="7"/>
  <c r="F45" i="7"/>
  <c r="F48" i="7"/>
  <c r="F51" i="7"/>
  <c r="F53" i="7"/>
  <c r="D29" i="7"/>
  <c r="E29" i="7"/>
  <c r="E28" i="7" s="1"/>
  <c r="C29" i="7"/>
  <c r="C28" i="7" s="1"/>
  <c r="C10" i="7" s="1"/>
  <c r="D31" i="7"/>
  <c r="E31" i="7"/>
  <c r="C31" i="7"/>
  <c r="F31" i="7" s="1"/>
  <c r="D34" i="7"/>
  <c r="D33" i="7" s="1"/>
  <c r="E34" i="7"/>
  <c r="E33" i="7" s="1"/>
  <c r="C34" i="7"/>
  <c r="C33" i="7" s="1"/>
  <c r="D39" i="7"/>
  <c r="E39" i="7"/>
  <c r="C39" i="7"/>
  <c r="C38" i="7" s="1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D50" i="7"/>
  <c r="E50" i="7"/>
  <c r="C50" i="7"/>
  <c r="F50" i="7" s="1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E10" i="7" l="1"/>
  <c r="F29" i="7"/>
  <c r="F43" i="7"/>
  <c r="D28" i="7"/>
  <c r="F28" i="7" s="1"/>
  <c r="F97" i="5"/>
  <c r="I97" i="5" s="1"/>
  <c r="D10" i="7"/>
  <c r="F10" i="7" s="1"/>
  <c r="J140" i="3"/>
  <c r="F46" i="7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F96" i="5" l="1"/>
  <c r="I96" i="5" s="1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N237" i="2" l="1"/>
  <c r="I105" i="3"/>
  <c r="I104" i="3" s="1"/>
  <c r="I103" i="3" s="1"/>
  <c r="M237" i="2"/>
  <c r="H105" i="3"/>
  <c r="H104" i="3" s="1"/>
  <c r="H103" i="3" s="1"/>
  <c r="I193" i="3"/>
  <c r="I192" i="3" s="1"/>
  <c r="I191" i="3" s="1"/>
  <c r="H191" i="4" s="1"/>
  <c r="H193" i="3"/>
  <c r="H192" i="3" s="1"/>
  <c r="H191" i="3" s="1"/>
  <c r="G191" i="4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193" i="4"/>
  <c r="H237" i="4"/>
  <c r="H67" i="5"/>
  <c r="H66" i="5" s="1"/>
  <c r="H247" i="4"/>
  <c r="G33" i="4"/>
  <c r="G51" i="5"/>
  <c r="G50" i="5" s="1"/>
  <c r="G247" i="4"/>
  <c r="H161" i="5"/>
  <c r="F161" i="5"/>
  <c r="H163" i="5"/>
  <c r="F245" i="4"/>
  <c r="H246" i="4"/>
  <c r="F163" i="5"/>
  <c r="H192" i="4"/>
  <c r="F246" i="4"/>
  <c r="H162" i="5"/>
  <c r="H245" i="4"/>
  <c r="F162" i="5"/>
  <c r="G193" i="4" l="1"/>
  <c r="G192" i="4"/>
  <c r="H139" i="5"/>
  <c r="H138" i="5" s="1"/>
  <c r="D26" i="6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05" i="3" l="1"/>
  <c r="G104" i="3" s="1"/>
  <c r="G103" i="3" s="1"/>
  <c r="G193" i="3"/>
  <c r="G192" i="3" s="1"/>
  <c r="G191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93" i="3" l="1"/>
  <c r="J105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H211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I203" i="3" s="1"/>
  <c r="M502" i="2"/>
  <c r="M501" i="2" s="1"/>
  <c r="H204" i="3" s="1"/>
  <c r="H203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I173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M395" i="2"/>
  <c r="M394" i="2" s="1"/>
  <c r="H171" i="3" s="1"/>
  <c r="H170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H155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M271" i="2"/>
  <c r="M270" i="2" s="1"/>
  <c r="H130" i="3" s="1"/>
  <c r="H129" i="3" s="1"/>
  <c r="H128" i="3" s="1"/>
  <c r="H127" i="3" s="1"/>
  <c r="H126" i="3" s="1"/>
  <c r="H125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H65" i="3" s="1"/>
  <c r="H64" i="3" s="1"/>
  <c r="H63" i="3" s="1"/>
  <c r="H62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I42" i="3" s="1"/>
  <c r="I41" i="3" s="1"/>
  <c r="I40" i="3" s="1"/>
  <c r="I39" i="3" s="1"/>
  <c r="M109" i="2"/>
  <c r="M108" i="2" s="1"/>
  <c r="H44" i="3" s="1"/>
  <c r="H43" i="3" s="1"/>
  <c r="H42" i="3" s="1"/>
  <c r="H41" i="3" s="1"/>
  <c r="H40" i="3" s="1"/>
  <c r="H39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I61" i="3" l="1"/>
  <c r="I170" i="3"/>
  <c r="I224" i="3"/>
  <c r="I128" i="3"/>
  <c r="I127" i="3" s="1"/>
  <c r="I126" i="3" s="1"/>
  <c r="I125" i="3" s="1"/>
  <c r="H120" i="3"/>
  <c r="H119" i="3" s="1"/>
  <c r="H118" i="3" s="1"/>
  <c r="H117" i="3" s="1"/>
  <c r="I159" i="3"/>
  <c r="I158" i="3" s="1"/>
  <c r="I144" i="3" s="1"/>
  <c r="I143" i="3" s="1"/>
  <c r="I142" i="3" s="1"/>
  <c r="I141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I74" i="3" s="1"/>
  <c r="I73" i="3" s="1"/>
  <c r="I72" i="3" s="1"/>
  <c r="I71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I22" i="3" l="1"/>
  <c r="I21" i="3" s="1"/>
  <c r="I20" i="3" s="1"/>
  <c r="I19" i="3" s="1"/>
  <c r="I18" i="3" s="1"/>
  <c r="I11" i="3" s="1"/>
  <c r="G205" i="3"/>
  <c r="J205" i="3" s="1"/>
  <c r="G67" i="3"/>
  <c r="G66" i="3" s="1"/>
  <c r="I116" i="3"/>
  <c r="G172" i="3"/>
  <c r="F130" i="5" s="1"/>
  <c r="I130" i="5" s="1"/>
  <c r="H22" i="3"/>
  <c r="H21" i="3" s="1"/>
  <c r="H20" i="3" s="1"/>
  <c r="H19" i="3" s="1"/>
  <c r="H18" i="3" s="1"/>
  <c r="H11" i="3" s="1"/>
  <c r="H10" i="3" s="1"/>
  <c r="G175" i="3"/>
  <c r="J175" i="3" s="1"/>
  <c r="G201" i="3"/>
  <c r="J201" i="3" s="1"/>
  <c r="H74" i="3"/>
  <c r="H73" i="3" s="1"/>
  <c r="H72" i="3" s="1"/>
  <c r="H71" i="3" s="1"/>
  <c r="H61" i="3" s="1"/>
  <c r="J202" i="3"/>
  <c r="G202" i="3"/>
  <c r="J350" i="2"/>
  <c r="G159" i="3" s="1"/>
  <c r="G158" i="3" s="1"/>
  <c r="K349" i="2"/>
  <c r="G174" i="3"/>
  <c r="G173" i="3" s="1"/>
  <c r="J60" i="3"/>
  <c r="G60" i="3"/>
  <c r="F60" i="4" s="1"/>
  <c r="I60" i="4" s="1"/>
  <c r="G171" i="3"/>
  <c r="I10" i="3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M18" i="2" s="1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F172" i="4" l="1"/>
  <c r="I172" i="4" s="1"/>
  <c r="G122" i="3"/>
  <c r="G121" i="3" s="1"/>
  <c r="G134" i="3"/>
  <c r="G133" i="3" s="1"/>
  <c r="J132" i="3"/>
  <c r="G132" i="3"/>
  <c r="G131" i="3" s="1"/>
  <c r="G211" i="3"/>
  <c r="J172" i="3"/>
  <c r="G157" i="3"/>
  <c r="G155" i="3" s="1"/>
  <c r="G169" i="3"/>
  <c r="G168" i="3" s="1"/>
  <c r="J150" i="3"/>
  <c r="G150" i="3"/>
  <c r="G149" i="3" s="1"/>
  <c r="J130" i="3"/>
  <c r="G130" i="3"/>
  <c r="G129" i="3" s="1"/>
  <c r="G170" i="3"/>
  <c r="J170" i="3" s="1"/>
  <c r="G210" i="3"/>
  <c r="G209" i="3" s="1"/>
  <c r="G208" i="3" s="1"/>
  <c r="J102" i="3"/>
  <c r="G102" i="3"/>
  <c r="G101" i="3" s="1"/>
  <c r="G50" i="3"/>
  <c r="G49" i="3" s="1"/>
  <c r="J49" i="3" s="1"/>
  <c r="J162" i="3"/>
  <c r="G162" i="3"/>
  <c r="G161" i="3" s="1"/>
  <c r="G154" i="3"/>
  <c r="G153" i="3" s="1"/>
  <c r="J177" i="3"/>
  <c r="G177" i="3"/>
  <c r="G176" i="3" s="1"/>
  <c r="J70" i="3"/>
  <c r="G70" i="3"/>
  <c r="G69" i="3" s="1"/>
  <c r="G65" i="3" s="1"/>
  <c r="G64" i="3" s="1"/>
  <c r="G63" i="3" s="1"/>
  <c r="G62" i="3" s="1"/>
  <c r="G61" i="3" s="1"/>
  <c r="G46" i="3"/>
  <c r="G45" i="3" s="1"/>
  <c r="G52" i="3"/>
  <c r="G51" i="3" s="1"/>
  <c r="J24" i="3"/>
  <c r="G24" i="3"/>
  <c r="J174" i="3"/>
  <c r="J67" i="3"/>
  <c r="G230" i="3"/>
  <c r="G229" i="3" s="1"/>
  <c r="G228" i="3" s="1"/>
  <c r="G227" i="3" s="1"/>
  <c r="G226" i="3" s="1"/>
  <c r="G225" i="3" s="1"/>
  <c r="G167" i="3"/>
  <c r="G166" i="3" s="1"/>
  <c r="J48" i="3"/>
  <c r="G48" i="3"/>
  <c r="G47" i="3" s="1"/>
  <c r="J207" i="3"/>
  <c r="G207" i="3"/>
  <c r="G206" i="3" s="1"/>
  <c r="G44" i="3"/>
  <c r="G43" i="3" s="1"/>
  <c r="G182" i="3"/>
  <c r="G181" i="3" s="1"/>
  <c r="G180" i="3" s="1"/>
  <c r="L205" i="2"/>
  <c r="L192" i="2" s="1"/>
  <c r="J223" i="3"/>
  <c r="G223" i="3"/>
  <c r="G222" i="3" s="1"/>
  <c r="G221" i="3" s="1"/>
  <c r="G220" i="3" s="1"/>
  <c r="G219" i="3" s="1"/>
  <c r="G218" i="3" s="1"/>
  <c r="G138" i="3"/>
  <c r="G137" i="3" s="1"/>
  <c r="G32" i="3"/>
  <c r="G31" i="3" s="1"/>
  <c r="G30" i="3" s="1"/>
  <c r="G136" i="3"/>
  <c r="G135" i="3" s="1"/>
  <c r="G198" i="3"/>
  <c r="G197" i="3" s="1"/>
  <c r="G196" i="3" s="1"/>
  <c r="G195" i="3" s="1"/>
  <c r="G194" i="3" s="1"/>
  <c r="G74" i="3"/>
  <c r="G73" i="3" s="1"/>
  <c r="G72" i="3" s="1"/>
  <c r="G71" i="3" s="1"/>
  <c r="G236" i="3"/>
  <c r="G235" i="3" s="1"/>
  <c r="G234" i="3" s="1"/>
  <c r="G233" i="3" s="1"/>
  <c r="G232" i="3" s="1"/>
  <c r="G231" i="3" s="1"/>
  <c r="G97" i="3"/>
  <c r="G96" i="3" s="1"/>
  <c r="G204" i="3"/>
  <c r="G203" i="3" s="1"/>
  <c r="F171" i="4"/>
  <c r="I171" i="4" s="1"/>
  <c r="J188" i="3"/>
  <c r="G188" i="3"/>
  <c r="G187" i="3" s="1"/>
  <c r="G186" i="3" s="1"/>
  <c r="G185" i="3" s="1"/>
  <c r="G184" i="3" s="1"/>
  <c r="G183" i="3" s="1"/>
  <c r="J124" i="3"/>
  <c r="G124" i="3"/>
  <c r="G123" i="3" s="1"/>
  <c r="J25" i="3"/>
  <c r="G25" i="3"/>
  <c r="G22" i="3" s="1"/>
  <c r="G21" i="3" s="1"/>
  <c r="G20" i="3" s="1"/>
  <c r="G19" i="3" s="1"/>
  <c r="G18" i="3" s="1"/>
  <c r="J171" i="3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F48" i="11"/>
  <c r="E51" i="11"/>
  <c r="E48" i="11" s="1"/>
  <c r="F153" i="5"/>
  <c r="I153" i="5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236" i="4"/>
  <c r="I236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108" i="5"/>
  <c r="I108" i="5" s="1"/>
  <c r="F150" i="4"/>
  <c r="I150" i="4" s="1"/>
  <c r="J149" i="3"/>
  <c r="F76" i="5"/>
  <c r="I76" i="5" s="1"/>
  <c r="J222" i="3"/>
  <c r="F102" i="4"/>
  <c r="I102" i="4" s="1"/>
  <c r="J51" i="3"/>
  <c r="F137" i="5"/>
  <c r="I137" i="5" s="1"/>
  <c r="F65" i="5"/>
  <c r="I65" i="5" s="1"/>
  <c r="F35" i="5"/>
  <c r="I35" i="5" s="1"/>
  <c r="F179" i="4"/>
  <c r="I179" i="4" s="1"/>
  <c r="F223" i="4"/>
  <c r="I223" i="4" s="1"/>
  <c r="F52" i="4"/>
  <c r="I52" i="4" s="1"/>
  <c r="F115" i="5"/>
  <c r="I115" i="5" s="1"/>
  <c r="F157" i="4"/>
  <c r="I157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J50" i="3" l="1"/>
  <c r="G152" i="3"/>
  <c r="G151" i="3" s="1"/>
  <c r="J204" i="3"/>
  <c r="J136" i="3"/>
  <c r="F33" i="5"/>
  <c r="I33" i="5" s="1"/>
  <c r="J97" i="3"/>
  <c r="J32" i="3"/>
  <c r="J182" i="3"/>
  <c r="J167" i="3"/>
  <c r="J52" i="3"/>
  <c r="J154" i="3"/>
  <c r="J169" i="3"/>
  <c r="J134" i="3"/>
  <c r="G42" i="3"/>
  <c r="G41" i="3" s="1"/>
  <c r="G40" i="3" s="1"/>
  <c r="G39" i="3" s="1"/>
  <c r="G11" i="3" s="1"/>
  <c r="G224" i="3"/>
  <c r="J210" i="3"/>
  <c r="G120" i="3"/>
  <c r="G119" i="3" s="1"/>
  <c r="G118" i="3" s="1"/>
  <c r="G117" i="3" s="1"/>
  <c r="J236" i="3"/>
  <c r="J138" i="3"/>
  <c r="J44" i="3"/>
  <c r="J230" i="3"/>
  <c r="J46" i="3"/>
  <c r="J157" i="3"/>
  <c r="J122" i="3"/>
  <c r="F50" i="4"/>
  <c r="I50" i="4" s="1"/>
  <c r="G128" i="3"/>
  <c r="G127" i="3" s="1"/>
  <c r="G126" i="3" s="1"/>
  <c r="G125" i="3" s="1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J151" i="3"/>
  <c r="F152" i="4"/>
  <c r="I152" i="4" s="1"/>
  <c r="F110" i="5"/>
  <c r="I110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J152" i="3" l="1"/>
  <c r="J42" i="3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H10" i="5" s="1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G11" i="11" s="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G10" i="5" s="1"/>
  <c r="G9" i="5" s="1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G8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3" i="4"/>
  <c r="G212" i="4"/>
  <c r="G211" i="4"/>
  <c r="G225" i="4"/>
  <c r="G224" i="4"/>
  <c r="G80" i="4"/>
  <c r="H55" i="4"/>
  <c r="H212" i="4"/>
  <c r="H9" i="5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J11" i="11" s="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H11" i="11" l="1"/>
  <c r="J8" i="11"/>
  <c r="H13" i="11"/>
  <c r="F13" i="11"/>
  <c r="K68" i="1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6" i="12"/>
  <c r="H11" i="12" s="1"/>
  <c r="H14" i="12"/>
  <c r="I11" i="12"/>
  <c r="I6" i="12" s="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H194" i="4"/>
  <c r="H195" i="4"/>
  <c r="G61" i="4"/>
  <c r="F18" i="4"/>
  <c r="I18" i="4" s="1"/>
  <c r="F69" i="12"/>
  <c r="E24" i="12"/>
  <c r="F21" i="12"/>
  <c r="E21" i="12" s="1"/>
  <c r="E21" i="11"/>
  <c r="E19" i="12"/>
  <c r="K18" i="11"/>
  <c r="K13" i="11" s="1"/>
  <c r="K8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H8" i="11" l="1"/>
  <c r="F8" i="11"/>
  <c r="K11" i="11"/>
  <c r="F211" i="4"/>
  <c r="I211" i="4" s="1"/>
  <c r="I195" i="4"/>
  <c r="J11" i="3"/>
  <c r="H54" i="12"/>
  <c r="H9" i="12" s="1"/>
  <c r="J61" i="3"/>
  <c r="F53" i="4"/>
  <c r="I53" i="4" s="1"/>
  <c r="J194" i="3"/>
  <c r="I194" i="4"/>
  <c r="H6" i="12"/>
  <c r="J116" i="3"/>
  <c r="F141" i="4"/>
  <c r="I141" i="4" s="1"/>
  <c r="F224" i="4"/>
  <c r="I224" i="4" s="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E11" i="11" l="1"/>
  <c r="D31" i="6"/>
  <c r="D30" i="6" s="1"/>
  <c r="G30" i="6" s="1"/>
  <c r="F116" i="4"/>
  <c r="I116" i="4" s="1"/>
  <c r="E54" i="12"/>
  <c r="E61" i="12"/>
  <c r="E51" i="12"/>
  <c r="E71" i="12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<sst xmlns="http://schemas.openxmlformats.org/spreadsheetml/2006/main" count="6701" uniqueCount="952">
  <si>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</si>
  <si>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</si>
  <si>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</si>
  <si>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</si>
  <si>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</si>
  <si>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</si>
  <si>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</si>
  <si>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</si>
  <si>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</si>
  <si>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</si>
  <si>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</si>
  <si>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</si>
  <si>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</si>
  <si>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</si>
  <si>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</si>
  <si>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</si>
  <si>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</si>
  <si>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</si>
  <si>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</si>
  <si>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</si>
  <si>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</si>
  <si>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</si>
  <si>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</si>
  <si>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</si>
  <si>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</si>
  <si>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</si>
  <si>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</si>
  <si>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</si>
  <si>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</si>
  <si>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</si>
  <si>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</si>
  <si>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</si>
  <si>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</si>
  <si>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</si>
  <si>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</si>
  <si>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</si>
  <si>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</si>
  <si>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</si>
  <si>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</si>
  <si>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</si>
  <si>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</si>
  <si>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</si>
  <si>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</si>
  <si>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</si>
  <si>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</si>
  <si>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</si>
  <si>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</si>
  <si>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</si>
  <si>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</si>
  <si>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</si>
  <si>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</si>
  <si>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</si>
  <si>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</si>
  <si>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</si>
  <si>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</si>
  <si>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</si>
  <si>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</si>
  <si>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</si>
  <si>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</si>
  <si>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</si>
  <si>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</si>
  <si>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</si>
  <si>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</si>
  <si>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</si>
  <si>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</si>
  <si>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</si>
  <si>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</si>
  <si>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</si>
  <si>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</si>
  <si>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</si>
  <si>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</si>
  <si>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</si>
  <si>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</si>
  <si>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</si>
  <si>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</si>
  <si>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</si>
  <si>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</si>
  <si>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</si>
  <si>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</si>
  <si>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</si>
  <si>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</si>
  <si>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</si>
  <si>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</si>
  <si>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</si>
  <si>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</si>
  <si>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</si>
  <si>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</si>
  <si>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</si>
  <si>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</si>
  <si>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</si>
  <si>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</si>
  <si>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</si>
  <si>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</si>
  <si>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</si>
  <si>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</si>
  <si>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</si>
  <si>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</si>
  <si>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</si>
  <si>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</si>
  <si>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</si>
  <si>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</si>
  <si>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</si>
  <si>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</si>
  <si>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</si>
  <si>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</si>
  <si>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</si>
  <si>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</si>
  <si>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</si>
  <si>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</si>
  <si>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</si>
  <si>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</si>
  <si>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</si>
  <si>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</si>
  <si>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</si>
  <si>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</si>
  <si>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</si>
  <si>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</si>
  <si>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</si>
  <si>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</si>
  <si>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</si>
  <si>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</si>
  <si>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</si>
  <si>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</si>
  <si>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</si>
  <si>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</si>
  <si>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</si>
  <si>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</si>
  <si>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</si>
  <si>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</si>
  <si>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</si>
  <si>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</si>
  <si>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</si>
  <si>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</si>
  <si>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</si>
  <si>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</si>
  <si>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</si>
  <si>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</si>
  <si>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</si>
  <si>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</si>
  <si>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</si>
  <si>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</si>
  <si>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</si>
  <si>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</si>
  <si>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</si>
  <si>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</si>
  <si>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</si>
  <si>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</si>
  <si>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</si>
  <si>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</si>
  <si>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</si>
  <si>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</si>
  <si>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</si>
  <si>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</si>
  <si>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</si>
  <si>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</si>
  <si>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</si>
  <si>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</si>
  <si>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</si>
  <si>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</si>
  <si>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</si>
  <si>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</si>
  <si>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</si>
  <si>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</si>
  <si>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</si>
  <si>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</si>
  <si>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</si>
  <si>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</si>
  <si>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</si>
  <si>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</si>
  <si>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</si>
  <si>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</si>
  <si>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</si>
  <si>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</si>
  <si>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</si>
  <si>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</si>
  <si>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</si>
  <si>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</si>
  <si>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</si>
  <si>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</si>
  <si>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</si>
  <si>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</si>
  <si>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</si>
  <si>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</si>
  <si>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</si>
  <si>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</si>
  <si>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</si>
  <si>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</si>
  <si>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</si>
  <si>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</si>
  <si>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</si>
  <si>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</si>
  <si>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</si>
  <si>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</si>
  <si>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</si>
  <si>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</si>
  <si>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</si>
  <si>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</si>
  <si>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</si>
  <si>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</si>
  <si>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</si>
  <si>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</si>
  <si>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</si>
  <si>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</si>
  <si>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</si>
  <si>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</si>
  <si>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</si>
  <si>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</si>
  <si>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</si>
  <si>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</si>
  <si>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</si>
  <si>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</si>
  <si>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</si>
  <si>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</si>
  <si>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</si>
  <si>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</si>
  <si>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</si>
  <si>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</si>
  <si>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</si>
  <si>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</si>
  <si>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</si>
  <si>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</si>
  <si>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</si>
  <si>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</si>
  <si>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</si>
  <si>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</si>
  <si>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</si>
  <si>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</si>
  <si>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</si>
  <si>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</si>
  <si>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</si>
  <si>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</si>
  <si>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</si>
  <si>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</si>
  <si>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</si>
  <si>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</si>
  <si>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</si>
  <si>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</si>
  <si>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</si>
  <si>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</si>
  <si>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</si>
  <si>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</si>
  <si>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</si>
  <si>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</si>
  <si>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</si>
  <si>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</si>
  <si>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</si>
  <si>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</si>
  <si>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</si>
  <si>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</si>
  <si>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</si>
  <si>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</si>
  <si>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</si>
  <si>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</si>
  <si>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</si>
  <si>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</si>
  <si>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</si>
  <si>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</si>
  <si>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</si>
  <si>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</si>
  <si>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</si>
  <si>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</si>
  <si>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</si>
  <si>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</si>
  <si>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</si>
  <si>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</si>
  <si>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</si>
  <si>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</si>
  <si>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</si>
  <si>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</si>
  <si>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</si>
  <si>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</si>
  <si>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</si>
  <si>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</si>
  <si>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</si>
  <si>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</si>
  <si>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</si>
  <si>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</si>
  <si>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</si>
  <si>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</si>
  <si>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</si>
  <si>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</si>
  <si>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</si>
  <si>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</si>
  <si>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</si>
  <si>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</si>
  <si>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</si>
  <si>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</si>
  <si>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</si>
  <si>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</si>
  <si>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</si>
  <si>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</si>
  <si>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</si>
  <si>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</si>
  <si>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</si>
  <si>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</si>
  <si>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</si>
  <si>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</si>
  <si>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</si>
  <si>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</si>
  <si>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</si>
  <si>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</si>
  <si>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</si>
  <si>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</si>
  <si>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</si>
  <si>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</si>
  <si>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</si>
  <si>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</si>
  <si>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</si>
  <si>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</si>
  <si>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</si>
  <si>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</si>
  <si>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</si>
  <si>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</si>
  <si>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</si>
  <si>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</si>
  <si>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</si>
  <si>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</si>
  <si>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</si>
  <si>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</si>
  <si>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</si>
  <si>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</si>
  <si>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</si>
  <si>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</si>
  <si>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</si>
  <si>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</si>
  <si>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</si>
  <si>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</si>
  <si>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</si>
  <si>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</si>
  <si>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</si>
  <si>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</si>
  <si>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</si>
  <si>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</si>
  <si>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</si>
  <si>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</si>
  <si>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</si>
  <si>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</si>
  <si>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</si>
  <si>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</si>
  <si>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</si>
  <si>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</si>
  <si>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</si>
  <si>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</si>
  <si>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</si>
  <si>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</si>
  <si>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</si>
  <si>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</si>
  <si>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</si>
  <si>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</si>
  <si>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</si>
  <si>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</si>
  <si>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</si>
  <si>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</si>
  <si>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</si>
  <si>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</si>
  <si>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</si>
  <si>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</si>
  <si>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</si>
  <si>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</si>
  <si>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</si>
  <si>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</si>
  <si>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</si>
  <si>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</si>
  <si>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</si>
  <si>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</si>
  <si>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</si>
  <si>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</si>
  <si>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</si>
  <si>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</si>
  <si>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</si>
  <si>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</si>
  <si>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</si>
  <si>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</si>
  <si>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</si>
  <si>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</si>
  <si>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</si>
  <si>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</si>
  <si>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</si>
  <si>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</si>
  <si>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</si>
  <si>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</si>
  <si>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</si>
  <si>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</si>
  <si>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</si>
  <si>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</si>
  <si>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</si>
  <si>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</si>
  <si>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</si>
  <si>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</si>
  <si>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</si>
  <si>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</si>
  <si>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</si>
  <si>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</si>
  <si>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</si>
  <si>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</si>
  <si>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</si>
  <si>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</si>
  <si>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</si>
  <si>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</si>
  <si>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</si>
  <si>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</si>
  <si>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</si>
  <si>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</si>
  <si>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</si>
  <si>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</si>
  <si>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</si>
  <si>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</si>
  <si>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</si>
  <si>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</si>
  <si>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</si>
  <si>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</si>
  <si>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</si>
  <si>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</si>
  <si>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</si>
  <si>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</si>
  <si>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</si>
  <si>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</si>
  <si>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</si>
  <si>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</si>
  <si>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</si>
  <si>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</si>
  <si>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</si>
  <si>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</si>
  <si>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</si>
  <si>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</si>
  <si>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</si>
  <si>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</si>
  <si>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</si>
  <si>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</si>
  <si>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</si>
  <si>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</si>
  <si>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</si>
  <si>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</si>
  <si>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</si>
  <si>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</si>
  <si>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</si>
  <si>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</si>
  <si>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</si>
  <si>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</si>
  <si>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</si>
  <si>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</si>
  <si>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</si>
  <si>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</si>
  <si>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</si>
  <si>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</si>
  <si>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</si>
  <si>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</si>
  <si>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</si>
  <si>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</si>
  <si>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</si>
  <si>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</si>
  <si>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</si>
  <si>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</si>
  <si>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</si>
  <si>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</si>
  <si>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</si>
  <si>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</si>
  <si>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</si>
  <si>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</si>
  <si>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</si>
  <si>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</si>
  <si>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</si>
  <si>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</si>
  <si>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</si>
  <si>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</si>
  <si>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</si>
  <si>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</si>
  <si>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</si>
  <si>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</si>
  <si>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</si>
  <si>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</si>
  <si>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</si>
  <si>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</si>
  <si>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</si>
  <si>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</si>
  <si>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</si>
  <si>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</si>
  <si>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</si>
  <si>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</si>
  <si>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</si>
  <si>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</si>
  <si>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</si>
  <si>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</si>
  <si>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</si>
  <si>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</si>
  <si>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</si>
  <si>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</si>
  <si>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</si>
  <si>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</si>
  <si>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</si>
  <si>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</si>
  <si>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</si>
  <si>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</si>
  <si>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</si>
  <si>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</si>
  <si>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</si>
  <si>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</si>
  <si>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</si>
  <si>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</si>
  <si>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</si>
  <si>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</si>
  <si>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</si>
  <si>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</si>
  <si>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</si>
  <si>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</si>
  <si>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</si>
  <si>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</si>
  <si>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</si>
  <si>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</si>
  <si>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</si>
  <si>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</si>
  <si>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</si>
  <si>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</si>
  <si>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</si>
  <si>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</si>
  <si>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</si>
  <si>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</si>
  <si>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</si>
  <si>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</si>
  <si>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</si>
  <si>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</si>
  <si>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</si>
  <si>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</si>
  <si>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</si>
  <si>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</si>
  <si>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</si>
  <si>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</si>
  <si>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</si>
  <si>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</si>
  <si>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</si>
  <si>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</si>
  <si>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</si>
  <si>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</si>
  <si>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</si>
  <si>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</si>
  <si>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</si>
  <si>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</si>
  <si>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</si>
  <si>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</si>
  <si>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</si>
  <si>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</si>
  <si>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</si>
  <si>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</si>
  <si>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</si>
  <si>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</si>
  <si>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</si>
  <si>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</si>
  <si>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</si>
  <si>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</si>
  <si>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</si>
  <si>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</si>
  <si>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</si>
  <si>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</si>
  <si>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</si>
  <si>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</si>
  <si>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</si>
  <si>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</si>
  <si>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</si>
  <si>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</si>
  <si>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</si>
  <si>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</si>
  <si>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</si>
  <si>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</si>
  <si>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</si>
  <si>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</si>
  <si>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</si>
  <si>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</si>
  <si>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</si>
  <si>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</si>
  <si>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</si>
  <si>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</si>
  <si>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</si>
  <si>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</si>
  <si>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</si>
  <si>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</si>
  <si>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</si>
  <si>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</si>
  <si>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</si>
  <si>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</si>
  <si>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</si>
  <si>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</si>
  <si>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</si>
  <si>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</si>
  <si>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</si>
  <si>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</si>
  <si>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</si>
  <si>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</si>
  <si>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</si>
  <si>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</si>
  <si>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</si>
  <si>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</si>
  <si>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</si>
  <si>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</si>
  <si>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</si>
  <si>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</si>
  <si>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</si>
  <si>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</si>
  <si>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</si>
  <si>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</si>
  <si>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</si>
  <si>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</si>
  <si>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</si>
  <si>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</si>
  <si>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</si>
  <si>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</si>
  <si>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</si>
  <si>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</si>
  <si>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</si>
  <si>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</si>
  <si>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</si>
  <si>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</si>
  <si>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</si>
  <si>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</si>
  <si>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</si>
  <si>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</si>
  <si>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</si>
  <si>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</si>
  <si>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</si>
  <si>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</si>
  <si>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</si>
  <si>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</si>
  <si>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</si>
  <si>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</si>
  <si>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</si>
  <si>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</si>
  <si>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</si>
  <si>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</si>
  <si>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</si>
  <si>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</si>
  <si>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</si>
  <si>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</si>
  <si>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</si>
  <si>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</si>
  <si>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</si>
  <si>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</si>
  <si>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</si>
  <si>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</si>
  <si>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</si>
  <si>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</si>
  <si>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</si>
  <si>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</si>
  <si>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</si>
  <si>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</si>
  <si>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</si>
  <si>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</si>
  <si>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</si>
  <si>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</si>
  <si>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</si>
  <si>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</si>
  <si>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</si>
  <si>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</si>
  <si>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</si>
  <si>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</si>
  <si>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</si>
  <si>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</si>
  <si>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</si>
  <si>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</si>
  <si>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</si>
  <si>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</si>
  <si>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</si>
  <si>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</si>
  <si>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</si>
  <si>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</si>
  <si>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</si>
  <si>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</si>
  <si>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</si>
  <si>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</si>
  <si>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</si>
  <si>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</si>
  <si>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</si>
  <si>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</si>
  <si>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</si>
  <si>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</si>
  <si>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</si>
  <si>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</si>
  <si>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</si>
  <si>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</si>
  <si>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</si>
  <si>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</si>
  <si>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</si>
  <si>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</si>
  <si>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</si>
  <si>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</si>
  <si>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</si>
  <si>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</si>
  <si>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</si>
  <si>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</si>
  <si>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</si>
  <si>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</si>
  <si>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</si>
  <si>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</si>
  <si>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</si>
  <si>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</si>
  <si>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</si>
  <si>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</si>
  <si>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</si>
  <si>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</si>
  <si>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</si>
  <si>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</si>
  <si>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</si>
  <si>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</si>
  <si>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</si>
  <si>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</si>
  <si>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</si>
  <si>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</si>
  <si>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</si>
  <si>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</si>
  <si>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</si>
  <si>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</si>
  <si>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</si>
  <si>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</si>
  <si>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</si>
  <si>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</si>
  <si>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</si>
  <si>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</si>
  <si>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</si>
  <si>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</si>
  <si>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</si>
  <si>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</si>
  <si>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</si>
  <si>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</si>
  <si>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</si>
  <si>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</si>
  <si>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</si>
  <si>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</si>
  <si>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</si>
  <si>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</si>
  <si>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</si>
  <si>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</si>
  <si>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</si>
  <si>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</si>
  <si>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</si>
  <si>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</si>
  <si>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</si>
  <si>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</si>
  <si>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</si>
  <si>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</si>
  <si>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</si>
  <si>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</si>
  <si>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</si>
  <si>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</si>
  <si>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</si>
  <si>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</si>
  <si>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</si>
  <si>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</si>
  <si>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</si>
  <si>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</si>
  <si>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</si>
  <si>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</si>
  <si>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</si>
  <si>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</si>
  <si>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</si>
  <si>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</si>
  <si>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</si>
  <si>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</si>
  <si>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</si>
  <si>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</si>
  <si>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</si>
  <si>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</si>
  <si>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</si>
  <si>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</si>
  <si>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</si>
  <si>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</si>
  <si>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</si>
  <si>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</si>
  <si>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</si>
  <si>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</si>
  <si>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</si>
  <si>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</si>
  <si>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</si>
  <si>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</si>
  <si>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</si>
  <si>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</si>
  <si>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</si>
  <si>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</si>
  <si>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</si>
  <si>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</si>
  <si>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</si>
  <si>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</si>
  <si>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</si>
  <si>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</si>
  <si>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</si>
  <si>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</si>
  <si>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</si>
  <si>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</si>
  <si>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</si>
  <si>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</si>
  <si>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</si>
  <si>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</si>
  <si>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</si>
  <si>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</si>
  <si>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</si>
  <si>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</si>
  <si>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</si>
  <si>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</si>
  <si>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</si>
  <si>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</si>
  <si>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</si>
  <si>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</si>
  <si>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</si>
  <si>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</si>
  <si>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</si>
  <si>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</si>
  <si>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</si>
  <si>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</si>
  <si>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</si>
  <si>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</si>
  <si>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</si>
  <si>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</si>
  <si>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</si>
  <si>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</si>
  <si>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</si>
  <si>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</si>
  <si>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</si>
  <si>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</si>
  <si>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</si>
  <si>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</si>
  <si>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</si>
  <si>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</si>
  <si>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</si>
  <si>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</si>
  <si>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</si>
  <si>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</si>
  <si>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</si>
  <si>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</si>
  <si>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</si>
  <si>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</si>
  <si>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</si>
  <si>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</si>
  <si>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</si>
  <si>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</si>
  <si>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</si>
  <si>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</si>
  <si>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</si>
  <si>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</si>
  <si>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</si>
  <si>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</si>
  <si>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</si>
  <si>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</si>
  <si>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</si>
  <si>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</si>
  <si>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</si>
  <si>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</si>
  <si>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</si>
  <si>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</si>
  <si>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</si>
  <si>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</si>
  <si>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</si>
  <si>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</si>
  <si>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</si>
  <si>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</si>
  <si>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</si>
  <si>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</si>
  <si>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</si>
  <si>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</si>
  <si>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</si>
  <si>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</si>
  <si>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</si>
  <si>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</si>
  <si>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</si>
  <si>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</si>
  <si>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</si>
  <si>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</si>
  <si>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</si>
  <si>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</si>
  <si>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</si>
  <si>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</si>
  <si>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</si>
  <si>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</si>
  <si>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</si>
  <si>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</si>
  <si>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</si>
  <si>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</si>
  <si>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</si>
  <si>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</si>
  <si>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</si>
  <si>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</si>
  <si>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</si>
  <si>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</si>
  <si>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</si>
  <si>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</si>
  <si>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</si>
  <si>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</si>
  <si>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</si>
  <si>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</si>
  <si>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</si>
  <si>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</si>
  <si>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</si>
  <si>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</si>
  <si>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</si>
  <si>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</si>
  <si>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</si>
  <si>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</si>
  <si>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</si>
  <si>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</si>
  <si>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</si>
  <si>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</si>
  <si>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</si>
  <si>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</si>
  <si>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</si>
  <si>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</si>
  <si>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</si>
  <si>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</si>
  <si>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</si>
  <si>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</si>
  <si>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</si>
  <si>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</si>
  <si>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</si>
  <si>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</si>
  <si>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</si>
  <si>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</si>
  <si>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</si>
  <si>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</si>
  <si>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</si>
  <si>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</si>
  <si>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</si>
  <si>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</si>
  <si>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</si>
  <si>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</si>
  <si>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</si>
  <si>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</si>
  <si>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</si>
  <si>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</si>
  <si>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</si>
  <si>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</si>
  <si>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</si>
  <si>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</si>
  <si>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</si>
  <si>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</si>
  <si>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</si>
  <si>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</si>
  <si>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</si>
  <si>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</si>
  <si>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</si>
  <si>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</si>
  <si>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</si>
  <si>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</si>
  <si>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</si>
  <si>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</si>
  <si>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</si>
  <si>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</si>
  <si>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</si>
  <si>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</si>
  <si>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</si>
  <si>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</si>
  <si>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</si>
  <si>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</si>
  <si>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</si>
  <si>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</si>
  <si>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Приложение 5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</si>
  <si>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t>
  </si>
  <si>
    <t xml:space="preserve"> от 25 декабря 2024 г.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</si>
</sst>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8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805</v>
      </c>
      <c r="F2" s="272"/>
    </row>
    <row r="3" spans="1:12" ht="15.6" customHeight="1" x14ac:dyDescent="0.25">
      <c r="E3" s="271" t="s">
        <v>806</v>
      </c>
      <c r="F3" s="271"/>
    </row>
    <row r="4" spans="1:12" ht="49.9" customHeight="1" x14ac:dyDescent="0.25">
      <c r="A4" s="270" t="s">
        <v>924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2.5749999998879503E-2</v>
      </c>
      <c r="F9" s="69">
        <f>+F10+F15+F23+F32</f>
        <v>2.5750000000698492E-2</v>
      </c>
      <c r="G9" s="70">
        <f>D9+E9+F9</f>
        <v>4.725000000144064E-2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2.5749999998879503E-2</v>
      </c>
      <c r="F23" s="73">
        <f t="shared" si="8"/>
        <v>2.5750000000698492E-2</v>
      </c>
      <c r="G23" s="70">
        <f t="shared" si="1"/>
        <v>4.725000000144064E-2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-24352.133249999999</v>
      </c>
      <c r="E24" s="76">
        <f t="shared" ref="E24:F26" si="9">E25</f>
        <v>-6223.1032500000001</v>
      </c>
      <c r="F24" s="76">
        <f t="shared" si="9"/>
        <v>-8825.3032500000008</v>
      </c>
      <c r="G24" s="70">
        <f t="shared" si="1"/>
        <v>-39400.539749999996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-24352.133249999999</v>
      </c>
      <c r="E25" s="76">
        <f t="shared" si="9"/>
        <v>-6223.1032500000001</v>
      </c>
      <c r="F25" s="76">
        <f t="shared" si="9"/>
        <v>-8825.3032500000008</v>
      </c>
      <c r="G25" s="70">
        <f t="shared" si="1"/>
        <v>-39400.539749999996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-24352.133249999999</v>
      </c>
      <c r="E26" s="76">
        <f t="shared" si="9"/>
        <v>-6223.1032500000001</v>
      </c>
      <c r="F26" s="76">
        <f t="shared" si="9"/>
        <v>-8825.3032500000008</v>
      </c>
      <c r="G26" s="70">
        <f t="shared" si="1"/>
        <v>-39400.539749999996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-24352.133249999999</v>
      </c>
      <c r="E27" s="76">
        <f>-(Доходы!D9+Источники!E18)</f>
        <v>-6223.1032500000001</v>
      </c>
      <c r="F27" s="76">
        <f>-(Доходы!E9+Источники!F18)</f>
        <v>-8825.3032500000008</v>
      </c>
      <c r="G27" s="70">
        <f t="shared" si="1"/>
        <v>-39400.539749999996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24352.129000000001</v>
      </c>
      <c r="E28" s="76">
        <f t="shared" ref="E28:F30" si="10">E29</f>
        <v>6223.128999999999</v>
      </c>
      <c r="F28" s="76">
        <f t="shared" si="10"/>
        <v>8825.3290000000015</v>
      </c>
      <c r="G28" s="70">
        <f t="shared" si="1"/>
        <v>39400.587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24352.129000000001</v>
      </c>
      <c r="E29" s="76">
        <f t="shared" si="10"/>
        <v>6223.128999999999</v>
      </c>
      <c r="F29" s="76">
        <f t="shared" si="10"/>
        <v>8825.3290000000015</v>
      </c>
      <c r="G29" s="70">
        <f t="shared" si="1"/>
        <v>39400.587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24352.129000000001</v>
      </c>
      <c r="E30" s="76">
        <f t="shared" si="10"/>
        <v>6223.128999999999</v>
      </c>
      <c r="F30" s="76">
        <f t="shared" si="10"/>
        <v>8825.3290000000015</v>
      </c>
      <c r="G30" s="70">
        <f t="shared" si="1"/>
        <v>39400.587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24352.129000000001</v>
      </c>
      <c r="E31" s="76">
        <f>Ведомственная!H10+Источники!E21+'Бюджетная роспись'!M551/1000</f>
        <v>6223.128999999999</v>
      </c>
      <c r="F31" s="76">
        <f>Ведомственная!I10+Источники!F21+'Бюджетная роспись'!N551/1000</f>
        <v>8825.3290000000015</v>
      </c>
      <c r="G31" s="70">
        <f t="shared" si="1"/>
        <v>39400.587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2" sqref="A2:K2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07" t="s">
        <v>932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3.5" thickBot="1" x14ac:dyDescent="0.25">
      <c r="A3" s="40"/>
      <c r="B3" s="40"/>
      <c r="C3" s="40"/>
      <c r="D3" s="40"/>
      <c r="E3" s="40"/>
      <c r="F3" s="308"/>
      <c r="G3" s="308"/>
      <c r="H3" s="40"/>
      <c r="I3" s="41"/>
      <c r="J3" s="42"/>
      <c r="K3" s="42"/>
    </row>
    <row r="4" spans="1:11" ht="13.5" thickBot="1" x14ac:dyDescent="0.25">
      <c r="A4" s="309" t="s">
        <v>647</v>
      </c>
      <c r="B4" s="311" t="s">
        <v>648</v>
      </c>
      <c r="C4" s="314" t="s">
        <v>649</v>
      </c>
      <c r="D4" s="316" t="s">
        <v>650</v>
      </c>
      <c r="E4" s="316"/>
      <c r="F4" s="316"/>
      <c r="G4" s="316"/>
      <c r="H4" s="316"/>
      <c r="I4" s="316"/>
      <c r="J4" s="316"/>
      <c r="K4" s="316"/>
    </row>
    <row r="5" spans="1:11" ht="13.5" thickBot="1" x14ac:dyDescent="0.25">
      <c r="A5" s="310"/>
      <c r="B5" s="312"/>
      <c r="C5" s="315"/>
      <c r="D5" s="317" t="s">
        <v>651</v>
      </c>
      <c r="E5" s="317"/>
      <c r="F5" s="317"/>
      <c r="G5" s="317"/>
      <c r="H5" s="317"/>
      <c r="I5" s="317"/>
      <c r="J5" s="317"/>
      <c r="K5" s="317"/>
    </row>
    <row r="6" spans="1:11" ht="13.5" customHeight="1" thickBot="1" x14ac:dyDescent="0.25">
      <c r="A6" s="310"/>
      <c r="B6" s="313"/>
      <c r="C6" s="315"/>
      <c r="D6" s="318" t="s">
        <v>652</v>
      </c>
      <c r="E6" s="319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customHeight="1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20" t="s">
        <v>653</v>
      </c>
      <c r="B8" s="321" t="s">
        <v>931</v>
      </c>
      <c r="C8" s="322" t="s">
        <v>685</v>
      </c>
      <c r="D8" s="43" t="s">
        <v>652</v>
      </c>
      <c r="E8" s="49">
        <f>E13+E38+E53+E68</f>
        <v>47535.515999999996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24352.129000000001</v>
      </c>
      <c r="I8" s="49">
        <f t="shared" si="0"/>
        <v>6088.9290000000001</v>
      </c>
      <c r="J8" s="49">
        <f t="shared" si="0"/>
        <v>8547.2290000000012</v>
      </c>
      <c r="K8" s="49">
        <f t="shared" si="0"/>
        <v>8547.2290000000012</v>
      </c>
    </row>
    <row r="9" spans="1:11" ht="26.25" thickBot="1" x14ac:dyDescent="0.25">
      <c r="A9" s="320"/>
      <c r="B9" s="321"/>
      <c r="C9" s="322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20"/>
      <c r="B10" s="321"/>
      <c r="C10" s="322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20"/>
      <c r="B11" s="321"/>
      <c r="C11" s="322"/>
      <c r="D11" s="43" t="s">
        <v>656</v>
      </c>
      <c r="E11" s="49">
        <f t="shared" si="1"/>
        <v>47535.515999999996</v>
      </c>
      <c r="F11" s="49">
        <f t="shared" si="1"/>
        <v>0</v>
      </c>
      <c r="G11" s="49">
        <f t="shared" si="1"/>
        <v>0</v>
      </c>
      <c r="H11" s="49">
        <f t="shared" si="1"/>
        <v>24352.129000000001</v>
      </c>
      <c r="I11" s="49">
        <f t="shared" si="1"/>
        <v>6088.9290000000001</v>
      </c>
      <c r="J11" s="49">
        <f t="shared" si="1"/>
        <v>8547.2290000000012</v>
      </c>
      <c r="K11" s="49">
        <f t="shared" si="1"/>
        <v>8547.2290000000012</v>
      </c>
    </row>
    <row r="12" spans="1:11" ht="26.25" thickBot="1" x14ac:dyDescent="0.25">
      <c r="A12" s="320"/>
      <c r="B12" s="321"/>
      <c r="C12" s="322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20" t="s">
        <v>658</v>
      </c>
      <c r="B13" s="321" t="s">
        <v>659</v>
      </c>
      <c r="C13" s="322" t="s">
        <v>685</v>
      </c>
      <c r="D13" s="43" t="s">
        <v>652</v>
      </c>
      <c r="E13" s="50">
        <f>E18+E23+E28+E33</f>
        <v>18889.280999999999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5830.6810000000005</v>
      </c>
      <c r="I13" s="50">
        <f t="shared" si="2"/>
        <v>4227.6000000000004</v>
      </c>
      <c r="J13" s="50">
        <f t="shared" si="2"/>
        <v>4415.5</v>
      </c>
      <c r="K13" s="50">
        <f t="shared" si="2"/>
        <v>4415.5</v>
      </c>
    </row>
    <row r="14" spans="1:11" ht="26.25" thickBot="1" x14ac:dyDescent="0.25">
      <c r="A14" s="320"/>
      <c r="B14" s="321"/>
      <c r="C14" s="322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20"/>
      <c r="B15" s="321"/>
      <c r="C15" s="322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20"/>
      <c r="B16" s="321"/>
      <c r="C16" s="322"/>
      <c r="D16" s="43" t="s">
        <v>656</v>
      </c>
      <c r="E16" s="50">
        <f t="shared" si="3"/>
        <v>18889.280999999999</v>
      </c>
      <c r="F16" s="50">
        <f t="shared" si="3"/>
        <v>0</v>
      </c>
      <c r="G16" s="50">
        <f t="shared" si="3"/>
        <v>0</v>
      </c>
      <c r="H16" s="50">
        <f t="shared" si="3"/>
        <v>5830.6810000000005</v>
      </c>
      <c r="I16" s="50">
        <f t="shared" si="3"/>
        <v>4227.6000000000004</v>
      </c>
      <c r="J16" s="50">
        <f t="shared" si="3"/>
        <v>4415.5</v>
      </c>
      <c r="K16" s="50">
        <f t="shared" si="3"/>
        <v>4415.5</v>
      </c>
    </row>
    <row r="17" spans="1:11" ht="26.25" thickBot="1" x14ac:dyDescent="0.25">
      <c r="A17" s="320"/>
      <c r="B17" s="321"/>
      <c r="C17" s="322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20" t="s">
        <v>660</v>
      </c>
      <c r="B18" s="321" t="s">
        <v>661</v>
      </c>
      <c r="C18" s="322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20"/>
      <c r="B19" s="321"/>
      <c r="C19" s="322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20"/>
      <c r="B20" s="321"/>
      <c r="C20" s="322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20"/>
      <c r="B21" s="321"/>
      <c r="C21" s="322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20"/>
      <c r="B22" s="321"/>
      <c r="C22" s="322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23" t="s">
        <v>662</v>
      </c>
      <c r="B23" s="321" t="s">
        <v>663</v>
      </c>
      <c r="C23" s="322" t="s">
        <v>685</v>
      </c>
      <c r="D23" s="43" t="s">
        <v>652</v>
      </c>
      <c r="E23" s="51">
        <f>E24+E25+E26+E27</f>
        <v>1991.6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1445.5</v>
      </c>
      <c r="I23" s="51">
        <f t="shared" si="5"/>
        <v>177.9</v>
      </c>
      <c r="J23" s="51">
        <f t="shared" si="5"/>
        <v>184.1</v>
      </c>
      <c r="K23" s="51">
        <f t="shared" si="5"/>
        <v>184.1</v>
      </c>
    </row>
    <row r="24" spans="1:11" ht="26.25" thickBot="1" x14ac:dyDescent="0.25">
      <c r="A24" s="324"/>
      <c r="B24" s="321"/>
      <c r="C24" s="322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24"/>
      <c r="B25" s="321"/>
      <c r="C25" s="322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24"/>
      <c r="B26" s="321"/>
      <c r="C26" s="322"/>
      <c r="D26" s="43" t="s">
        <v>656</v>
      </c>
      <c r="E26" s="51">
        <f>F26+G26+H26+I26+J26+K26</f>
        <v>1991.6</v>
      </c>
      <c r="F26" s="51"/>
      <c r="G26" s="51"/>
      <c r="H26" s="51">
        <f>Программная!F23</f>
        <v>1445.5</v>
      </c>
      <c r="I26" s="51">
        <f>Программная!G23</f>
        <v>177.9</v>
      </c>
      <c r="J26" s="51">
        <f>Программная!H23</f>
        <v>184.1</v>
      </c>
      <c r="K26" s="51">
        <f>J26</f>
        <v>184.1</v>
      </c>
    </row>
    <row r="27" spans="1:11" ht="26.25" thickBot="1" x14ac:dyDescent="0.25">
      <c r="A27" s="325"/>
      <c r="B27" s="321"/>
      <c r="C27" s="322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23" t="s">
        <v>664</v>
      </c>
      <c r="B28" s="321" t="s">
        <v>665</v>
      </c>
      <c r="C28" s="322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24"/>
      <c r="B29" s="321"/>
      <c r="C29" s="322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24"/>
      <c r="B30" s="321"/>
      <c r="C30" s="322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24"/>
      <c r="B31" s="321"/>
      <c r="C31" s="322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25"/>
      <c r="B32" s="321"/>
      <c r="C32" s="322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23" t="s">
        <v>666</v>
      </c>
      <c r="B33" s="321" t="s">
        <v>667</v>
      </c>
      <c r="C33" s="322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24"/>
      <c r="B34" s="321"/>
      <c r="C34" s="322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24"/>
      <c r="B35" s="321"/>
      <c r="C35" s="322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24"/>
      <c r="B36" s="321"/>
      <c r="C36" s="322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25"/>
      <c r="B37" s="321"/>
      <c r="C37" s="322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20" t="s">
        <v>668</v>
      </c>
      <c r="B38" s="321" t="s">
        <v>669</v>
      </c>
      <c r="C38" s="322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20"/>
      <c r="B39" s="321"/>
      <c r="C39" s="322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20"/>
      <c r="B40" s="321"/>
      <c r="C40" s="322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20"/>
      <c r="B41" s="321"/>
      <c r="C41" s="322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20"/>
      <c r="B42" s="321"/>
      <c r="C42" s="322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20" t="s">
        <v>670</v>
      </c>
      <c r="B43" s="323" t="s">
        <v>684</v>
      </c>
      <c r="C43" s="322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20"/>
      <c r="B44" s="324"/>
      <c r="C44" s="322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20"/>
      <c r="B45" s="324"/>
      <c r="C45" s="322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20"/>
      <c r="B46" s="324"/>
      <c r="C46" s="322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20"/>
      <c r="B47" s="325"/>
      <c r="C47" s="322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23" t="s">
        <v>671</v>
      </c>
      <c r="B48" s="323" t="s">
        <v>643</v>
      </c>
      <c r="C48" s="322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24"/>
      <c r="B49" s="324"/>
      <c r="C49" s="322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24"/>
      <c r="B50" s="324"/>
      <c r="C50" s="322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24"/>
      <c r="B51" s="324"/>
      <c r="C51" s="322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25"/>
      <c r="B52" s="325"/>
      <c r="C52" s="322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20" t="s">
        <v>672</v>
      </c>
      <c r="B53" s="321" t="s">
        <v>673</v>
      </c>
      <c r="C53" s="322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20"/>
      <c r="B54" s="321"/>
      <c r="C54" s="322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20"/>
      <c r="B55" s="321"/>
      <c r="C55" s="322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20"/>
      <c r="B56" s="321"/>
      <c r="C56" s="322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20"/>
      <c r="B57" s="321"/>
      <c r="C57" s="322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20" t="s">
        <v>674</v>
      </c>
      <c r="B58" s="321" t="s">
        <v>675</v>
      </c>
      <c r="C58" s="322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20"/>
      <c r="B59" s="321"/>
      <c r="C59" s="322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20"/>
      <c r="B60" s="321"/>
      <c r="C60" s="322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20"/>
      <c r="B61" s="321"/>
      <c r="C61" s="322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20"/>
      <c r="B62" s="321"/>
      <c r="C62" s="322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23" t="s">
        <v>676</v>
      </c>
      <c r="B63" s="321" t="s">
        <v>677</v>
      </c>
      <c r="C63" s="322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24"/>
      <c r="B64" s="321"/>
      <c r="C64" s="322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24"/>
      <c r="B65" s="321"/>
      <c r="C65" s="322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24"/>
      <c r="B66" s="321"/>
      <c r="C66" s="322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25"/>
      <c r="B67" s="321"/>
      <c r="C67" s="322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20" t="s">
        <v>678</v>
      </c>
      <c r="B68" s="321" t="s">
        <v>679</v>
      </c>
      <c r="C68" s="322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20"/>
      <c r="B69" s="321"/>
      <c r="C69" s="322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20"/>
      <c r="B70" s="321"/>
      <c r="C70" s="322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20"/>
      <c r="B71" s="321"/>
      <c r="C71" s="322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20"/>
      <c r="B72" s="321"/>
      <c r="C72" s="322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20" t="s">
        <v>680</v>
      </c>
      <c r="B73" s="321" t="s">
        <v>681</v>
      </c>
      <c r="C73" s="322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20"/>
      <c r="B74" s="321"/>
      <c r="C74" s="322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20"/>
      <c r="B75" s="321"/>
      <c r="C75" s="322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20"/>
      <c r="B76" s="321"/>
      <c r="C76" s="322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20"/>
      <c r="B77" s="321"/>
      <c r="C77" s="322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23" t="s">
        <v>682</v>
      </c>
      <c r="B78" s="321" t="s">
        <v>683</v>
      </c>
      <c r="C78" s="322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24"/>
      <c r="B79" s="321"/>
      <c r="C79" s="322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24"/>
      <c r="B80" s="321"/>
      <c r="C80" s="322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24"/>
      <c r="B81" s="321"/>
      <c r="C81" s="322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25"/>
      <c r="B82" s="321"/>
      <c r="C82" s="322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  <mergeCell ref="A58:A62"/>
    <mergeCell ref="B58:B62"/>
    <mergeCell ref="C58:C62"/>
    <mergeCell ref="A63:A67"/>
    <mergeCell ref="B63:B67"/>
    <mergeCell ref="C63:C67"/>
    <mergeCell ref="A48:A52"/>
    <mergeCell ref="B48:B52"/>
    <mergeCell ref="C48:C52"/>
    <mergeCell ref="A53:A57"/>
    <mergeCell ref="B53:B57"/>
    <mergeCell ref="C53:C57"/>
    <mergeCell ref="A38:A42"/>
    <mergeCell ref="B38:B42"/>
    <mergeCell ref="C38:C42"/>
    <mergeCell ref="A43:A47"/>
    <mergeCell ref="B43:B47"/>
    <mergeCell ref="C43:C47"/>
    <mergeCell ref="A28:A32"/>
    <mergeCell ref="B28:B32"/>
    <mergeCell ref="C28:C32"/>
    <mergeCell ref="A33:A37"/>
    <mergeCell ref="B33:B37"/>
    <mergeCell ref="C33:C37"/>
    <mergeCell ref="A18:A22"/>
    <mergeCell ref="B18:B22"/>
    <mergeCell ref="C18:C22"/>
    <mergeCell ref="A23:A27"/>
    <mergeCell ref="B23:B27"/>
    <mergeCell ref="C23:C27"/>
    <mergeCell ref="A8:A12"/>
    <mergeCell ref="B8:B12"/>
    <mergeCell ref="C8:C12"/>
    <mergeCell ref="A13:A17"/>
    <mergeCell ref="B13:B17"/>
    <mergeCell ref="C13:C17"/>
    <mergeCell ref="A2:K2"/>
    <mergeCell ref="F3:G3"/>
    <mergeCell ref="A4:A6"/>
    <mergeCell ref="B4:B6"/>
    <mergeCell ref="C4:C6"/>
    <mergeCell ref="D4:K4"/>
    <mergeCell ref="D5:K5"/>
    <mergeCell ref="D6:E6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26" t="s">
        <v>933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ht="16.5" thickBot="1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12" ht="15.75" thickBot="1" x14ac:dyDescent="0.3">
      <c r="A3" s="327" t="s">
        <v>648</v>
      </c>
      <c r="B3" s="327" t="s">
        <v>687</v>
      </c>
      <c r="C3" s="327"/>
      <c r="D3" s="327" t="s">
        <v>688</v>
      </c>
      <c r="E3" s="327"/>
      <c r="F3" s="327" t="s">
        <v>689</v>
      </c>
      <c r="G3" s="327"/>
      <c r="H3" s="327"/>
      <c r="I3" s="327"/>
      <c r="J3" s="327"/>
      <c r="K3" s="327"/>
      <c r="L3" s="327" t="s">
        <v>690</v>
      </c>
    </row>
    <row r="4" spans="1:12" ht="46.5" customHeight="1" thickBot="1" x14ac:dyDescent="0.3">
      <c r="A4" s="327"/>
      <c r="B4" s="43" t="s">
        <v>691</v>
      </c>
      <c r="C4" s="45" t="s">
        <v>692</v>
      </c>
      <c r="D4" s="327"/>
      <c r="E4" s="327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27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28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47535.516000000003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24352.129000000001</v>
      </c>
      <c r="I6" s="47">
        <f t="shared" si="0"/>
        <v>6088.9290000000001</v>
      </c>
      <c r="J6" s="47">
        <f t="shared" si="0"/>
        <v>8547.2290000000012</v>
      </c>
      <c r="K6" s="47">
        <f t="shared" si="0"/>
        <v>8547.2290000000012</v>
      </c>
      <c r="L6" s="331" t="s">
        <v>696</v>
      </c>
    </row>
    <row r="7" spans="1:12" ht="27" thickBot="1" x14ac:dyDescent="0.3">
      <c r="A7" s="329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2"/>
    </row>
    <row r="8" spans="1:12" ht="27" thickBot="1" x14ac:dyDescent="0.3">
      <c r="A8" s="329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2"/>
    </row>
    <row r="9" spans="1:12" ht="27" thickBot="1" x14ac:dyDescent="0.3">
      <c r="A9" s="329"/>
      <c r="B9" s="45" t="s">
        <v>693</v>
      </c>
      <c r="C9" s="45" t="s">
        <v>694</v>
      </c>
      <c r="D9" s="45" t="s">
        <v>697</v>
      </c>
      <c r="E9" s="46">
        <f t="shared" si="1"/>
        <v>47535.516000000003</v>
      </c>
      <c r="F9" s="47">
        <f t="shared" si="0"/>
        <v>0</v>
      </c>
      <c r="G9" s="47">
        <f t="shared" si="0"/>
        <v>0</v>
      </c>
      <c r="H9" s="47">
        <f t="shared" si="0"/>
        <v>24352.129000000001</v>
      </c>
      <c r="I9" s="47">
        <f t="shared" si="0"/>
        <v>6088.9290000000001</v>
      </c>
      <c r="J9" s="47">
        <f t="shared" si="0"/>
        <v>8547.2290000000012</v>
      </c>
      <c r="K9" s="47">
        <f t="shared" si="0"/>
        <v>8547.2290000000012</v>
      </c>
      <c r="L9" s="332"/>
    </row>
    <row r="10" spans="1:12" ht="27" thickBot="1" x14ac:dyDescent="0.3">
      <c r="A10" s="330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3"/>
    </row>
    <row r="11" spans="1:12" ht="15.75" thickBot="1" x14ac:dyDescent="0.3">
      <c r="A11" s="334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18889.281000000003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5830.6810000000005</v>
      </c>
      <c r="I11" s="46">
        <f t="shared" si="2"/>
        <v>4227.6000000000004</v>
      </c>
      <c r="J11" s="46">
        <f t="shared" si="2"/>
        <v>4415.5</v>
      </c>
      <c r="K11" s="46">
        <f t="shared" si="2"/>
        <v>4415.5</v>
      </c>
      <c r="L11" s="337" t="s">
        <v>696</v>
      </c>
    </row>
    <row r="12" spans="1:12" ht="27" thickBot="1" x14ac:dyDescent="0.3">
      <c r="A12" s="335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37"/>
    </row>
    <row r="13" spans="1:12" ht="27" thickBot="1" x14ac:dyDescent="0.3">
      <c r="A13" s="335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37"/>
    </row>
    <row r="14" spans="1:12" ht="27" thickBot="1" x14ac:dyDescent="0.3">
      <c r="A14" s="335"/>
      <c r="B14" s="45" t="s">
        <v>693</v>
      </c>
      <c r="C14" s="45" t="s">
        <v>694</v>
      </c>
      <c r="D14" s="45" t="s">
        <v>697</v>
      </c>
      <c r="E14" s="46">
        <f t="shared" si="1"/>
        <v>18889.281000000003</v>
      </c>
      <c r="F14" s="46">
        <f t="shared" si="2"/>
        <v>0</v>
      </c>
      <c r="G14" s="46">
        <f t="shared" si="2"/>
        <v>0</v>
      </c>
      <c r="H14" s="46">
        <f t="shared" si="2"/>
        <v>5830.6810000000005</v>
      </c>
      <c r="I14" s="46">
        <f t="shared" si="2"/>
        <v>4227.6000000000004</v>
      </c>
      <c r="J14" s="46">
        <f t="shared" si="2"/>
        <v>4415.5</v>
      </c>
      <c r="K14" s="46">
        <f t="shared" si="2"/>
        <v>4415.5</v>
      </c>
      <c r="L14" s="337"/>
    </row>
    <row r="15" spans="1:12" ht="27" thickBot="1" x14ac:dyDescent="0.3">
      <c r="A15" s="336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37"/>
    </row>
    <row r="16" spans="1:12" ht="15.75" thickBot="1" x14ac:dyDescent="0.3">
      <c r="A16" s="334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37" t="s">
        <v>696</v>
      </c>
    </row>
    <row r="17" spans="1:12" ht="27" thickBot="1" x14ac:dyDescent="0.3">
      <c r="A17" s="335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37"/>
    </row>
    <row r="18" spans="1:12" ht="27" thickBot="1" x14ac:dyDescent="0.3">
      <c r="A18" s="335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37"/>
    </row>
    <row r="19" spans="1:12" ht="27" thickBot="1" x14ac:dyDescent="0.3">
      <c r="A19" s="335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37"/>
    </row>
    <row r="20" spans="1:12" ht="27" thickBot="1" x14ac:dyDescent="0.3">
      <c r="A20" s="336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37"/>
    </row>
    <row r="21" spans="1:12" ht="15.75" thickBot="1" x14ac:dyDescent="0.3">
      <c r="A21" s="334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1991.6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1445.5</v>
      </c>
      <c r="I21" s="48">
        <f t="shared" si="4"/>
        <v>177.9</v>
      </c>
      <c r="J21" s="48">
        <f t="shared" si="4"/>
        <v>184.1</v>
      </c>
      <c r="K21" s="48">
        <f t="shared" si="4"/>
        <v>184.1</v>
      </c>
      <c r="L21" s="337" t="s">
        <v>696</v>
      </c>
    </row>
    <row r="22" spans="1:12" ht="27" thickBot="1" x14ac:dyDescent="0.3">
      <c r="A22" s="335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37"/>
    </row>
    <row r="23" spans="1:12" ht="27" thickBot="1" x14ac:dyDescent="0.3">
      <c r="A23" s="335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37"/>
    </row>
    <row r="24" spans="1:12" ht="27" thickBot="1" x14ac:dyDescent="0.3">
      <c r="A24" s="335"/>
      <c r="B24" s="45" t="s">
        <v>693</v>
      </c>
      <c r="C24" s="45" t="s">
        <v>694</v>
      </c>
      <c r="D24" s="45" t="s">
        <v>697</v>
      </c>
      <c r="E24" s="46">
        <f t="shared" si="1"/>
        <v>1991.6</v>
      </c>
      <c r="F24" s="46"/>
      <c r="G24" s="46"/>
      <c r="H24" s="46">
        <f>'Расходы по МП'!H26</f>
        <v>1445.5</v>
      </c>
      <c r="I24" s="46">
        <f>'Расходы по МП'!I26</f>
        <v>177.9</v>
      </c>
      <c r="J24" s="46">
        <f>'Расходы по МП'!J26</f>
        <v>184.1</v>
      </c>
      <c r="K24" s="46">
        <f>'Расходы по МП'!K26</f>
        <v>184.1</v>
      </c>
      <c r="L24" s="337"/>
    </row>
    <row r="25" spans="1:12" ht="27" thickBot="1" x14ac:dyDescent="0.3">
      <c r="A25" s="336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37"/>
    </row>
    <row r="26" spans="1:12" ht="15.75" thickBot="1" x14ac:dyDescent="0.3">
      <c r="A26" s="334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37" t="s">
        <v>696</v>
      </c>
    </row>
    <row r="27" spans="1:12" ht="27" thickBot="1" x14ac:dyDescent="0.3">
      <c r="A27" s="335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37"/>
    </row>
    <row r="28" spans="1:12" ht="27" thickBot="1" x14ac:dyDescent="0.3">
      <c r="A28" s="335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37"/>
    </row>
    <row r="29" spans="1:12" ht="27" thickBot="1" x14ac:dyDescent="0.3">
      <c r="A29" s="335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37"/>
    </row>
    <row r="30" spans="1:12" ht="27" thickBot="1" x14ac:dyDescent="0.3">
      <c r="A30" s="336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37"/>
    </row>
    <row r="31" spans="1:12" ht="15.75" thickBot="1" x14ac:dyDescent="0.3">
      <c r="A31" s="334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37" t="s">
        <v>696</v>
      </c>
    </row>
    <row r="32" spans="1:12" ht="27" thickBot="1" x14ac:dyDescent="0.3">
      <c r="A32" s="335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37"/>
    </row>
    <row r="33" spans="1:12" ht="27" thickBot="1" x14ac:dyDescent="0.3">
      <c r="A33" s="335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37"/>
    </row>
    <row r="34" spans="1:12" ht="27" thickBot="1" x14ac:dyDescent="0.3">
      <c r="A34" s="335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37"/>
    </row>
    <row r="35" spans="1:12" ht="27" thickBot="1" x14ac:dyDescent="0.3">
      <c r="A35" s="336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37"/>
    </row>
    <row r="36" spans="1:12" ht="15.75" thickBot="1" x14ac:dyDescent="0.3">
      <c r="A36" s="334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37" t="s">
        <v>696</v>
      </c>
    </row>
    <row r="37" spans="1:12" ht="27" thickBot="1" x14ac:dyDescent="0.3">
      <c r="A37" s="335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37"/>
    </row>
    <row r="38" spans="1:12" ht="27" thickBot="1" x14ac:dyDescent="0.3">
      <c r="A38" s="335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37"/>
    </row>
    <row r="39" spans="1:12" ht="27" thickBot="1" x14ac:dyDescent="0.3">
      <c r="A39" s="335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37"/>
    </row>
    <row r="40" spans="1:12" ht="27" thickBot="1" x14ac:dyDescent="0.3">
      <c r="A40" s="336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37"/>
    </row>
    <row r="41" spans="1:12" ht="15.75" thickBot="1" x14ac:dyDescent="0.3">
      <c r="A41" s="334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37" t="s">
        <v>696</v>
      </c>
    </row>
    <row r="42" spans="1:12" ht="27" thickBot="1" x14ac:dyDescent="0.3">
      <c r="A42" s="335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37"/>
    </row>
    <row r="43" spans="1:12" ht="27" thickBot="1" x14ac:dyDescent="0.3">
      <c r="A43" s="335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37"/>
    </row>
    <row r="44" spans="1:12" ht="27" thickBot="1" x14ac:dyDescent="0.3">
      <c r="A44" s="335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37"/>
    </row>
    <row r="45" spans="1:12" ht="27" thickBot="1" x14ac:dyDescent="0.3">
      <c r="A45" s="336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37"/>
    </row>
    <row r="46" spans="1:12" ht="15.75" thickBot="1" x14ac:dyDescent="0.3">
      <c r="A46" s="334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37" t="s">
        <v>696</v>
      </c>
    </row>
    <row r="47" spans="1:12" ht="27" thickBot="1" x14ac:dyDescent="0.3">
      <c r="A47" s="335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37"/>
    </row>
    <row r="48" spans="1:12" ht="27" thickBot="1" x14ac:dyDescent="0.3">
      <c r="A48" s="335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37"/>
    </row>
    <row r="49" spans="1:12" ht="27" thickBot="1" x14ac:dyDescent="0.3">
      <c r="A49" s="335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37"/>
    </row>
    <row r="50" spans="1:12" ht="27" thickBot="1" x14ac:dyDescent="0.3">
      <c r="A50" s="336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37"/>
    </row>
    <row r="51" spans="1:12" ht="15.75" thickBot="1" x14ac:dyDescent="0.3">
      <c r="A51" s="334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37" t="s">
        <v>696</v>
      </c>
    </row>
    <row r="52" spans="1:12" ht="27" thickBot="1" x14ac:dyDescent="0.3">
      <c r="A52" s="335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37"/>
    </row>
    <row r="53" spans="1:12" ht="27" thickBot="1" x14ac:dyDescent="0.3">
      <c r="A53" s="335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37"/>
    </row>
    <row r="54" spans="1:12" ht="27" thickBot="1" x14ac:dyDescent="0.3">
      <c r="A54" s="335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37"/>
    </row>
    <row r="55" spans="1:12" ht="27" thickBot="1" x14ac:dyDescent="0.3">
      <c r="A55" s="336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37"/>
    </row>
    <row r="56" spans="1:12" ht="15.75" thickBot="1" x14ac:dyDescent="0.3">
      <c r="A56" s="334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37" t="s">
        <v>696</v>
      </c>
    </row>
    <row r="57" spans="1:12" ht="27" thickBot="1" x14ac:dyDescent="0.3">
      <c r="A57" s="335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37"/>
    </row>
    <row r="58" spans="1:12" ht="27" thickBot="1" x14ac:dyDescent="0.3">
      <c r="A58" s="335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37"/>
    </row>
    <row r="59" spans="1:12" ht="27" thickBot="1" x14ac:dyDescent="0.3">
      <c r="A59" s="335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37"/>
    </row>
    <row r="60" spans="1:12" ht="27" thickBot="1" x14ac:dyDescent="0.3">
      <c r="A60" s="336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37"/>
    </row>
    <row r="61" spans="1:12" ht="15.75" thickBot="1" x14ac:dyDescent="0.3">
      <c r="A61" s="334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37" t="s">
        <v>696</v>
      </c>
    </row>
    <row r="62" spans="1:12" ht="27" thickBot="1" x14ac:dyDescent="0.3">
      <c r="A62" s="335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37"/>
    </row>
    <row r="63" spans="1:12" ht="27" thickBot="1" x14ac:dyDescent="0.3">
      <c r="A63" s="335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37"/>
    </row>
    <row r="64" spans="1:12" ht="27" thickBot="1" x14ac:dyDescent="0.3">
      <c r="A64" s="335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37"/>
    </row>
    <row r="65" spans="1:12" ht="27" thickBot="1" x14ac:dyDescent="0.3">
      <c r="A65" s="336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37"/>
    </row>
    <row r="66" spans="1:12" ht="15.75" thickBot="1" x14ac:dyDescent="0.3">
      <c r="A66" s="334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37" t="s">
        <v>696</v>
      </c>
    </row>
    <row r="67" spans="1:12" ht="27" thickBot="1" x14ac:dyDescent="0.3">
      <c r="A67" s="335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37"/>
    </row>
    <row r="68" spans="1:12" ht="27" thickBot="1" x14ac:dyDescent="0.3">
      <c r="A68" s="335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37"/>
    </row>
    <row r="69" spans="1:12" ht="27" thickBot="1" x14ac:dyDescent="0.3">
      <c r="A69" s="335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37"/>
    </row>
    <row r="70" spans="1:12" ht="27" thickBot="1" x14ac:dyDescent="0.3">
      <c r="A70" s="336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37"/>
    </row>
    <row r="71" spans="1:12" ht="15.75" thickBot="1" x14ac:dyDescent="0.3">
      <c r="A71" s="334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37" t="s">
        <v>696</v>
      </c>
    </row>
    <row r="72" spans="1:12" ht="27" thickBot="1" x14ac:dyDescent="0.3">
      <c r="A72" s="335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37"/>
    </row>
    <row r="73" spans="1:12" ht="27" thickBot="1" x14ac:dyDescent="0.3">
      <c r="A73" s="335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37"/>
    </row>
    <row r="74" spans="1:12" ht="27" thickBot="1" x14ac:dyDescent="0.3">
      <c r="A74" s="335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37"/>
    </row>
    <row r="75" spans="1:12" ht="27" thickBot="1" x14ac:dyDescent="0.3">
      <c r="A75" s="336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37"/>
    </row>
    <row r="76" spans="1:12" ht="15.75" thickBot="1" x14ac:dyDescent="0.3">
      <c r="A76" s="334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37" t="s">
        <v>696</v>
      </c>
    </row>
    <row r="77" spans="1:12" ht="27" thickBot="1" x14ac:dyDescent="0.3">
      <c r="A77" s="335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37"/>
    </row>
    <row r="78" spans="1:12" ht="27" thickBot="1" x14ac:dyDescent="0.3">
      <c r="A78" s="335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37"/>
    </row>
    <row r="79" spans="1:12" ht="27" thickBot="1" x14ac:dyDescent="0.3">
      <c r="A79" s="335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37"/>
    </row>
    <row r="80" spans="1:12" ht="27" thickBot="1" x14ac:dyDescent="0.3">
      <c r="A80" s="336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37"/>
    </row>
  </sheetData>
  <mergeCells count="37">
    <mergeCell ref="A66:A70"/>
    <mergeCell ref="L66:L70"/>
    <mergeCell ref="A71:A75"/>
    <mergeCell ref="L71:L75"/>
    <mergeCell ref="A76:A80"/>
    <mergeCell ref="L76:L80"/>
    <mergeCell ref="A51:A55"/>
    <mergeCell ref="L51:L55"/>
    <mergeCell ref="A56:A60"/>
    <mergeCell ref="L56:L60"/>
    <mergeCell ref="A61:A65"/>
    <mergeCell ref="L61:L65"/>
    <mergeCell ref="A36:A40"/>
    <mergeCell ref="L36:L40"/>
    <mergeCell ref="A41:A45"/>
    <mergeCell ref="L41:L45"/>
    <mergeCell ref="A46:A50"/>
    <mergeCell ref="L46:L50"/>
    <mergeCell ref="A21:A25"/>
    <mergeCell ref="L21:L25"/>
    <mergeCell ref="A26:A30"/>
    <mergeCell ref="L26:L30"/>
    <mergeCell ref="A31:A35"/>
    <mergeCell ref="L31:L35"/>
    <mergeCell ref="A6:A10"/>
    <mergeCell ref="L6:L10"/>
    <mergeCell ref="A11:A15"/>
    <mergeCell ref="L11:L15"/>
    <mergeCell ref="A16:A20"/>
    <mergeCell ref="L16:L20"/>
    <mergeCell ref="A1:L1"/>
    <mergeCell ref="A2:L2"/>
    <mergeCell ref="A3:A4"/>
    <mergeCell ref="B3:C3"/>
    <mergeCell ref="D3:E4"/>
    <mergeCell ref="F3:K3"/>
    <mergeCell ref="L3:L4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23.75" customHeight="1" x14ac:dyDescent="0.2">
      <c r="D2" s="272" t="s">
        <v>950</v>
      </c>
      <c r="E2" s="272"/>
    </row>
    <row r="3" spans="1:6" ht="18.600000000000001" customHeight="1" x14ac:dyDescent="0.2">
      <c r="D3" s="271" t="s">
        <v>951</v>
      </c>
      <c r="E3" s="271"/>
    </row>
    <row r="4" spans="1:6" ht="46.9" customHeight="1" x14ac:dyDescent="0.2">
      <c r="A4" s="274" t="s">
        <v>922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24352.133249999999</v>
      </c>
      <c r="D9" s="84">
        <f t="shared" ref="D9:E9" si="0">D10+D36</f>
        <v>6223.1032500000001</v>
      </c>
      <c r="E9" s="84">
        <f t="shared" si="0"/>
        <v>8825.3032500000008</v>
      </c>
      <c r="F9" s="85">
        <f>C9+D9+E9</f>
        <v>39400.539749999996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20116.133249999999</v>
      </c>
      <c r="D36" s="84">
        <f t="shared" ref="D36:E36" si="15">D37</f>
        <v>1903.1032500000001</v>
      </c>
      <c r="E36" s="84">
        <f t="shared" si="15"/>
        <v>4379.3032499999999</v>
      </c>
      <c r="F36" s="85">
        <f t="shared" si="2"/>
        <v>26398.53975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20116.133249999999</v>
      </c>
      <c r="D37" s="84">
        <f t="shared" ref="D37:E37" si="16">D38+D43+D46+D49</f>
        <v>1903.1032500000001</v>
      </c>
      <c r="E37" s="84">
        <f t="shared" si="16"/>
        <v>4379.3032499999999</v>
      </c>
      <c r="F37" s="85">
        <f t="shared" si="2"/>
        <v>26398.53975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163</v>
      </c>
      <c r="D46" s="87">
        <f t="shared" ref="D46:E47" si="21">D47</f>
        <v>177.9</v>
      </c>
      <c r="E46" s="87">
        <f t="shared" si="21"/>
        <v>184.1</v>
      </c>
      <c r="F46" s="85">
        <f t="shared" si="2"/>
        <v>525</v>
      </c>
    </row>
    <row r="47" spans="1:6" ht="38.25" x14ac:dyDescent="0.2">
      <c r="A47" s="209" t="s">
        <v>565</v>
      </c>
      <c r="B47" s="89" t="s">
        <v>566</v>
      </c>
      <c r="C47" s="90">
        <f>C48</f>
        <v>163</v>
      </c>
      <c r="D47" s="92">
        <f t="shared" si="21"/>
        <v>177.9</v>
      </c>
      <c r="E47" s="90">
        <f t="shared" si="21"/>
        <v>184.1</v>
      </c>
      <c r="F47" s="85">
        <f t="shared" si="2"/>
        <v>525</v>
      </c>
    </row>
    <row r="48" spans="1:6" ht="51" x14ac:dyDescent="0.2">
      <c r="A48" s="209" t="s">
        <v>567</v>
      </c>
      <c r="B48" s="89" t="s">
        <v>568</v>
      </c>
      <c r="C48" s="90">
        <v>163</v>
      </c>
      <c r="D48" s="92">
        <v>177.9</v>
      </c>
      <c r="E48" s="90">
        <v>184.1</v>
      </c>
      <c r="F48" s="85">
        <f t="shared" si="2"/>
        <v>525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N131" sqref="N131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24352129</v>
      </c>
      <c r="K7" s="2">
        <f>K8+K127+K140+K192+K256+K460+K517+K528+K541</f>
        <v>8298628.25</v>
      </c>
      <c r="L7" s="2">
        <f>L8+L127+L140+L192+L256+L460+L517+L528+L541</f>
        <v>16053500.75</v>
      </c>
      <c r="M7" s="2">
        <f>M8+M127+M140+M192+M256+M460+M517+M528+M541</f>
        <v>6088929</v>
      </c>
      <c r="N7" s="2">
        <f>N8+N127+N140+N192+N256+N460+N517+N528+N541</f>
        <v>8547229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163000</v>
      </c>
      <c r="K127" s="3">
        <f>K128</f>
        <v>0</v>
      </c>
      <c r="L127" s="3">
        <f t="shared" ref="L127:N128" si="35">L128</f>
        <v>163000</v>
      </c>
      <c r="M127" s="3">
        <f t="shared" si="35"/>
        <v>177900</v>
      </c>
      <c r="N127" s="3">
        <f t="shared" si="35"/>
        <v>184100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163000</v>
      </c>
      <c r="K128" s="4">
        <f>K129</f>
        <v>0</v>
      </c>
      <c r="L128" s="4">
        <f t="shared" si="35"/>
        <v>163000</v>
      </c>
      <c r="M128" s="4">
        <f t="shared" si="35"/>
        <v>177900</v>
      </c>
      <c r="N128" s="4">
        <f t="shared" si="35"/>
        <v>184100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163000</v>
      </c>
      <c r="K129" s="5">
        <f>K130+K135</f>
        <v>0</v>
      </c>
      <c r="L129" s="5">
        <f t="shared" ref="L129:N129" si="36">L130+L135</f>
        <v>163000</v>
      </c>
      <c r="M129" s="5">
        <f t="shared" si="36"/>
        <v>177900</v>
      </c>
      <c r="N129" s="5">
        <f t="shared" si="36"/>
        <v>184100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144000</v>
      </c>
      <c r="K130" s="6">
        <f>K131+K133</f>
        <v>0</v>
      </c>
      <c r="L130" s="6">
        <f t="shared" ref="L130:N130" si="37">L131+L133</f>
        <v>144000</v>
      </c>
      <c r="M130" s="6">
        <f t="shared" si="37"/>
        <v>158900</v>
      </c>
      <c r="N130" s="6">
        <f t="shared" si="37"/>
        <v>165100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110600</v>
      </c>
      <c r="K131" s="7">
        <f>K132</f>
        <v>0</v>
      </c>
      <c r="L131" s="7">
        <f t="shared" ref="L131:N131" si="38">L132</f>
        <v>110600</v>
      </c>
      <c r="M131" s="7">
        <f t="shared" si="38"/>
        <v>122000</v>
      </c>
      <c r="N131" s="7">
        <f t="shared" si="38"/>
        <v>126800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v>110600</v>
      </c>
      <c r="K132" s="34"/>
      <c r="L132" s="34">
        <v>110600</v>
      </c>
      <c r="M132" s="34">
        <v>122000</v>
      </c>
      <c r="N132" s="34">
        <v>126800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33400</v>
      </c>
      <c r="K133" s="7">
        <f t="shared" ref="K133:N133" si="39">K134</f>
        <v>0</v>
      </c>
      <c r="L133" s="7">
        <f t="shared" si="39"/>
        <v>33400</v>
      </c>
      <c r="M133" s="7">
        <f t="shared" si="39"/>
        <v>36900</v>
      </c>
      <c r="N133" s="7">
        <f t="shared" si="39"/>
        <v>38300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v>33400</v>
      </c>
      <c r="K134" s="34"/>
      <c r="L134" s="34">
        <v>33400</v>
      </c>
      <c r="M134" s="34">
        <v>36900</v>
      </c>
      <c r="N134" s="34">
        <v>38300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19000</v>
      </c>
      <c r="K135" s="6">
        <f>K136+K137</f>
        <v>0</v>
      </c>
      <c r="L135" s="6">
        <f t="shared" ref="L135:N135" si="40">L136+L137</f>
        <v>19000</v>
      </c>
      <c r="M135" s="6">
        <f t="shared" si="40"/>
        <v>19000</v>
      </c>
      <c r="N135" s="6">
        <f t="shared" si="40"/>
        <v>19000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19000</v>
      </c>
      <c r="K136" s="34"/>
      <c r="L136" s="34">
        <v>19000</v>
      </c>
      <c r="M136" s="34">
        <v>19000</v>
      </c>
      <c r="N136" s="34">
        <v>19000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878</v>
      </c>
      <c r="I2" s="272"/>
    </row>
    <row r="3" spans="1:10" x14ac:dyDescent="0.25">
      <c r="H3" s="271" t="s">
        <v>806</v>
      </c>
      <c r="I3" s="271"/>
    </row>
    <row r="5" spans="1:10" ht="56.25" customHeight="1" x14ac:dyDescent="0.25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24352.129000000001</v>
      </c>
      <c r="H10" s="104">
        <f>H11+H53+H61+H79+H116+H194+H211+H224+H237</f>
        <v>6088.9289999999992</v>
      </c>
      <c r="I10" s="104">
        <f>I11+I53+I61+I79+I116+I194+I211+I224+I237</f>
        <v>8547.2290000000012</v>
      </c>
      <c r="J10" s="105">
        <f>G10+H10+I10</f>
        <v>38988.287000000004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163</v>
      </c>
      <c r="H53" s="107">
        <f t="shared" ref="H53:I57" si="18">H54</f>
        <v>177.9</v>
      </c>
      <c r="I53" s="107">
        <f t="shared" si="18"/>
        <v>184.1</v>
      </c>
      <c r="J53" s="105">
        <f t="shared" si="1"/>
        <v>525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163</v>
      </c>
      <c r="H54" s="110">
        <f t="shared" si="18"/>
        <v>177.9</v>
      </c>
      <c r="I54" s="110">
        <f t="shared" si="18"/>
        <v>184.1</v>
      </c>
      <c r="J54" s="105">
        <f t="shared" si="1"/>
        <v>525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163</v>
      </c>
      <c r="H55" s="113">
        <f t="shared" si="18"/>
        <v>177.9</v>
      </c>
      <c r="I55" s="113">
        <f t="shared" si="18"/>
        <v>184.1</v>
      </c>
      <c r="J55" s="105">
        <f t="shared" si="1"/>
        <v>525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163</v>
      </c>
      <c r="H56" s="113">
        <f t="shared" si="18"/>
        <v>177.9</v>
      </c>
      <c r="I56" s="113">
        <f t="shared" si="18"/>
        <v>184.1</v>
      </c>
      <c r="J56" s="105">
        <f t="shared" si="1"/>
        <v>525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163</v>
      </c>
      <c r="H57" s="113">
        <f t="shared" si="18"/>
        <v>177.9</v>
      </c>
      <c r="I57" s="113">
        <f t="shared" si="18"/>
        <v>184.1</v>
      </c>
      <c r="J57" s="105">
        <f t="shared" si="1"/>
        <v>525</v>
      </c>
    </row>
    <row r="58" spans="1:10" ht="38.25" outlineLevel="1" x14ac:dyDescent="0.25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163</v>
      </c>
      <c r="H58" s="113">
        <f t="shared" ref="H58:I58" si="19">H59+H60</f>
        <v>177.9</v>
      </c>
      <c r="I58" s="113">
        <f t="shared" si="19"/>
        <v>184.1</v>
      </c>
      <c r="J58" s="105">
        <f t="shared" si="1"/>
        <v>525</v>
      </c>
    </row>
    <row r="59" spans="1:10" ht="102" outlineLevel="1" x14ac:dyDescent="0.25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144</v>
      </c>
      <c r="H59" s="113">
        <f>'Бюджетная роспись'!M130/1000</f>
        <v>158.9</v>
      </c>
      <c r="I59" s="113">
        <f>'Бюджетная роспись'!N130/1000</f>
        <v>165.1</v>
      </c>
      <c r="J59" s="105">
        <f t="shared" si="1"/>
        <v>468</v>
      </c>
    </row>
    <row r="60" spans="1:10" ht="114.75" outlineLevel="1" x14ac:dyDescent="0.25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19</v>
      </c>
      <c r="H60" s="113">
        <f>'Бюджетная роспись'!M135/1000</f>
        <v>19</v>
      </c>
      <c r="I60" s="113">
        <f>'Бюджетная роспись'!N135/1000</f>
        <v>19</v>
      </c>
      <c r="J60" s="105">
        <f t="shared" si="1"/>
        <v>57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24352.129000000001</v>
      </c>
      <c r="H249" s="137">
        <f t="shared" ref="H249:I249" si="97">H10</f>
        <v>6088.9289999999992</v>
      </c>
      <c r="I249" s="137">
        <f t="shared" si="97"/>
        <v>8547.2290000000012</v>
      </c>
      <c r="J249" s="105">
        <f t="shared" si="87"/>
        <v>38988.287000000004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x14ac:dyDescent="0.25">
      <c r="G3" s="271" t="str">
        <f>Ведомственная!H3</f>
        <v>от "___" декабря 2024 года № _____</v>
      </c>
      <c r="H3" s="271"/>
    </row>
    <row r="4" spans="1:9" ht="88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24352.129000000001</v>
      </c>
      <c r="G10" s="104">
        <f>Ведомственная!H10</f>
        <v>6088.9289999999992</v>
      </c>
      <c r="H10" s="104">
        <f>Ведомственная!I10</f>
        <v>8547.2290000000012</v>
      </c>
      <c r="I10" s="145">
        <f>F10+G10+H10</f>
        <v>38988.287000000004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163</v>
      </c>
      <c r="G53" s="107">
        <f>Ведомственная!H53</f>
        <v>177.9</v>
      </c>
      <c r="H53" s="107">
        <f>Ведомственная!I53</f>
        <v>184.1</v>
      </c>
      <c r="I53" s="145">
        <f t="shared" si="0"/>
        <v>525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163</v>
      </c>
      <c r="G54" s="110">
        <f>Ведомственная!H54</f>
        <v>177.9</v>
      </c>
      <c r="H54" s="110">
        <f>Ведомственная!I54</f>
        <v>184.1</v>
      </c>
      <c r="I54" s="145">
        <f t="shared" si="0"/>
        <v>525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163</v>
      </c>
      <c r="G55" s="113">
        <f>Ведомственная!H55</f>
        <v>177.9</v>
      </c>
      <c r="H55" s="113">
        <f>Ведомственная!I55</f>
        <v>184.1</v>
      </c>
      <c r="I55" s="145">
        <f t="shared" si="0"/>
        <v>525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163</v>
      </c>
      <c r="G56" s="113">
        <f>Ведомственная!H56</f>
        <v>177.9</v>
      </c>
      <c r="H56" s="113">
        <f>Ведомственная!I56</f>
        <v>184.1</v>
      </c>
      <c r="I56" s="145">
        <f t="shared" si="0"/>
        <v>525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163</v>
      </c>
      <c r="G57" s="113">
        <f>Ведомственная!H57</f>
        <v>177.9</v>
      </c>
      <c r="H57" s="113">
        <f>Ведомственная!I57</f>
        <v>184.1</v>
      </c>
      <c r="I57" s="145">
        <f t="shared" si="0"/>
        <v>525</v>
      </c>
    </row>
    <row r="58" spans="1:9" ht="38.25" outlineLevel="1" x14ac:dyDescent="0.25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163</v>
      </c>
      <c r="G58" s="113">
        <f>Ведомственная!H58</f>
        <v>177.9</v>
      </c>
      <c r="H58" s="113">
        <f>Ведомственная!I58</f>
        <v>184.1</v>
      </c>
      <c r="I58" s="145">
        <f t="shared" si="0"/>
        <v>525</v>
      </c>
    </row>
    <row r="59" spans="1:9" ht="102" outlineLevel="1" x14ac:dyDescent="0.25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144</v>
      </c>
      <c r="G59" s="113">
        <f>Ведомственная!H59</f>
        <v>158.9</v>
      </c>
      <c r="H59" s="113">
        <f>Ведомственная!I59</f>
        <v>165.1</v>
      </c>
      <c r="I59" s="145">
        <f t="shared" si="0"/>
        <v>468</v>
      </c>
    </row>
    <row r="60" spans="1:9" ht="63.75" outlineLevel="1" x14ac:dyDescent="0.25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19</v>
      </c>
      <c r="G60" s="113">
        <f>Ведомственная!H60</f>
        <v>19</v>
      </c>
      <c r="H60" s="113">
        <f>Ведомственная!I60</f>
        <v>19</v>
      </c>
      <c r="I60" s="145">
        <f t="shared" si="0"/>
        <v>57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24352.129000000001</v>
      </c>
      <c r="G249" s="137">
        <f>Ведомственная!H249</f>
        <v>6088.9289999999992</v>
      </c>
      <c r="H249" s="137">
        <f>Ведомственная!I249</f>
        <v>8547.2290000000012</v>
      </c>
      <c r="I249" s="145">
        <f t="shared" si="3"/>
        <v>38988.287000000004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G2" sqref="G2:H2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949</v>
      </c>
      <c r="H1" s="271"/>
    </row>
    <row r="2" spans="1:9" ht="103.15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 x14ac:dyDescent="0.25">
      <c r="G3" s="271" t="str">
        <f>Ведомственная!H3</f>
        <v>от "___" декабря 2024 года № _____</v>
      </c>
      <c r="H3" s="271"/>
    </row>
    <row r="4" spans="1:9" ht="112.5" customHeight="1" x14ac:dyDescent="0.25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24352.129000000001</v>
      </c>
      <c r="G9" s="104">
        <f t="shared" ref="G9:H9" si="0">G10</f>
        <v>6088.9290000000001</v>
      </c>
      <c r="H9" s="104">
        <f t="shared" si="0"/>
        <v>8547.2290000000012</v>
      </c>
      <c r="I9" s="105">
        <f>F9+G9+H9</f>
        <v>38988.287000000004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24352.129000000001</v>
      </c>
      <c r="G10" s="151">
        <f t="shared" ref="G10:H10" si="1">G11+G68+G80+G143</f>
        <v>6088.9290000000001</v>
      </c>
      <c r="H10" s="151">
        <f t="shared" si="1"/>
        <v>8547.2290000000012</v>
      </c>
      <c r="I10" s="105">
        <f t="shared" ref="I10:I73" si="2">F10+G10+H10</f>
        <v>38988.287000000004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5830.6810000000005</v>
      </c>
      <c r="G11" s="151">
        <f t="shared" ref="G11:H11" si="3">G12+G23+G39+G49</f>
        <v>4227.6000000000004</v>
      </c>
      <c r="H11" s="151">
        <f t="shared" si="3"/>
        <v>4415.5</v>
      </c>
      <c r="I11" s="105">
        <f t="shared" si="2"/>
        <v>14473.781000000001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4">G13+G15+G19+G21</f>
        <v>3686.3</v>
      </c>
      <c r="H12" s="158">
        <f t="shared" si="4"/>
        <v>3868</v>
      </c>
      <c r="I12" s="105">
        <f t="shared" si="2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5">G14</f>
        <v>1220</v>
      </c>
      <c r="H13" s="113">
        <f t="shared" si="5"/>
        <v>1265</v>
      </c>
      <c r="I13" s="105">
        <f t="shared" si="2"/>
        <v>3731.3</v>
      </c>
    </row>
    <row r="14" spans="1:9" ht="114.75" outlineLevel="1" x14ac:dyDescent="0.25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2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6">G16+G17+G18</f>
        <v>2466.3000000000002</v>
      </c>
      <c r="H15" s="113">
        <f t="shared" si="6"/>
        <v>2603</v>
      </c>
      <c r="I15" s="105">
        <f t="shared" si="2"/>
        <v>7349.3</v>
      </c>
    </row>
    <row r="16" spans="1:9" ht="127.5" outlineLevel="1" x14ac:dyDescent="0.25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2"/>
        <v>5441.3</v>
      </c>
    </row>
    <row r="17" spans="1:9" ht="89.25" outlineLevel="1" x14ac:dyDescent="0.25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2"/>
        <v>1887</v>
      </c>
    </row>
    <row r="18" spans="1:9" ht="63.75" outlineLevel="1" x14ac:dyDescent="0.25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2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7">G20</f>
        <v>0</v>
      </c>
      <c r="H19" s="113">
        <f t="shared" si="7"/>
        <v>0</v>
      </c>
      <c r="I19" s="105">
        <f t="shared" si="2"/>
        <v>0</v>
      </c>
    </row>
    <row r="20" spans="1:9" ht="114.75" outlineLevel="1" x14ac:dyDescent="0.25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2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8">G22</f>
        <v>0</v>
      </c>
      <c r="H21" s="113">
        <f t="shared" si="8"/>
        <v>0</v>
      </c>
      <c r="I21" s="105">
        <f t="shared" si="2"/>
        <v>0</v>
      </c>
    </row>
    <row r="22" spans="1:9" ht="76.5" outlineLevel="1" x14ac:dyDescent="0.25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2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1445.5</v>
      </c>
      <c r="G23" s="158">
        <f t="shared" ref="G23:H23" si="9">G24+G26+G28+G30+G32+G34+G36</f>
        <v>177.9</v>
      </c>
      <c r="H23" s="158">
        <f t="shared" si="9"/>
        <v>184.1</v>
      </c>
      <c r="I23" s="105">
        <f t="shared" si="2"/>
        <v>1807.5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10">G25</f>
        <v>0</v>
      </c>
      <c r="H24" s="113">
        <f t="shared" si="10"/>
        <v>0</v>
      </c>
      <c r="I24" s="105">
        <f t="shared" si="2"/>
        <v>0</v>
      </c>
    </row>
    <row r="25" spans="1:9" ht="63.75" outlineLevel="1" x14ac:dyDescent="0.25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2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1">G27</f>
        <v>0</v>
      </c>
      <c r="H26" s="113">
        <f t="shared" si="11"/>
        <v>0</v>
      </c>
      <c r="I26" s="105">
        <f t="shared" si="2"/>
        <v>82</v>
      </c>
    </row>
    <row r="27" spans="1:9" ht="89.25" outlineLevel="1" x14ac:dyDescent="0.25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2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2">G29</f>
        <v>0</v>
      </c>
      <c r="H28" s="113">
        <f t="shared" si="12"/>
        <v>0</v>
      </c>
      <c r="I28" s="105">
        <f t="shared" si="2"/>
        <v>40.200000000000003</v>
      </c>
    </row>
    <row r="29" spans="1:9" ht="76.5" outlineLevel="1" x14ac:dyDescent="0.25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2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3">G31</f>
        <v>0</v>
      </c>
      <c r="H30" s="113">
        <f t="shared" si="13"/>
        <v>0</v>
      </c>
      <c r="I30" s="105">
        <f t="shared" si="2"/>
        <v>18.5</v>
      </c>
    </row>
    <row r="31" spans="1:9" ht="89.25" x14ac:dyDescent="0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2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4">G33</f>
        <v>0</v>
      </c>
      <c r="H32" s="113">
        <f t="shared" si="14"/>
        <v>0</v>
      </c>
      <c r="I32" s="105">
        <f t="shared" si="2"/>
        <v>21.5</v>
      </c>
    </row>
    <row r="33" spans="1:9" ht="89.25" outlineLevel="1" x14ac:dyDescent="0.25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2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5">G35</f>
        <v>0</v>
      </c>
      <c r="H34" s="113">
        <f t="shared" si="15"/>
        <v>0</v>
      </c>
      <c r="I34" s="105">
        <f t="shared" si="2"/>
        <v>1120.3</v>
      </c>
    </row>
    <row r="35" spans="1:9" ht="76.5" outlineLevel="1" x14ac:dyDescent="0.25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2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163</v>
      </c>
      <c r="G36" s="113">
        <f t="shared" ref="G36:H36" si="16">G37+G38</f>
        <v>177.9</v>
      </c>
      <c r="H36" s="113">
        <f t="shared" si="16"/>
        <v>184.1</v>
      </c>
      <c r="I36" s="105">
        <f t="shared" si="2"/>
        <v>525</v>
      </c>
    </row>
    <row r="37" spans="1:9" ht="102" outlineLevel="1" x14ac:dyDescent="0.25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144</v>
      </c>
      <c r="G37" s="113">
        <f>Ведомственная!H59</f>
        <v>158.9</v>
      </c>
      <c r="H37" s="113">
        <f>Ведомственная!I59</f>
        <v>165.1</v>
      </c>
      <c r="I37" s="105">
        <f t="shared" si="2"/>
        <v>468</v>
      </c>
    </row>
    <row r="38" spans="1:9" ht="63.75" outlineLevel="1" x14ac:dyDescent="0.25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19</v>
      </c>
      <c r="G38" s="113">
        <f>Ведомственная!H60</f>
        <v>19</v>
      </c>
      <c r="H38" s="113">
        <f>Ведомственная!I60</f>
        <v>19</v>
      </c>
      <c r="I38" s="105">
        <f t="shared" si="2"/>
        <v>57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7">G40+G43+G45+G47</f>
        <v>0</v>
      </c>
      <c r="H39" s="158">
        <f t="shared" si="17"/>
        <v>0</v>
      </c>
      <c r="I39" s="105">
        <f t="shared" si="2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8">G41+G42</f>
        <v>0</v>
      </c>
      <c r="H40" s="113">
        <f t="shared" si="18"/>
        <v>0</v>
      </c>
      <c r="I40" s="105">
        <f t="shared" si="2"/>
        <v>468.6</v>
      </c>
    </row>
    <row r="41" spans="1:9" ht="51" outlineLevel="1" x14ac:dyDescent="0.25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2"/>
        <v>468.6</v>
      </c>
    </row>
    <row r="42" spans="1:9" ht="63.75" outlineLevel="1" x14ac:dyDescent="0.25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2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9">G44</f>
        <v>0</v>
      </c>
      <c r="H43" s="113">
        <f t="shared" si="19"/>
        <v>0</v>
      </c>
      <c r="I43" s="105">
        <f t="shared" si="2"/>
        <v>75</v>
      </c>
    </row>
    <row r="44" spans="1:9" ht="76.5" outlineLevel="1" x14ac:dyDescent="0.25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2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20">G46</f>
        <v>0</v>
      </c>
      <c r="H45" s="113">
        <f t="shared" si="20"/>
        <v>0</v>
      </c>
      <c r="I45" s="105">
        <f t="shared" si="2"/>
        <v>0</v>
      </c>
    </row>
    <row r="46" spans="1:9" ht="51" outlineLevel="1" x14ac:dyDescent="0.25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2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1">G48</f>
        <v>0</v>
      </c>
      <c r="H47" s="113">
        <f t="shared" si="21"/>
        <v>0</v>
      </c>
      <c r="I47" s="105">
        <f t="shared" si="2"/>
        <v>0</v>
      </c>
    </row>
    <row r="48" spans="1:9" ht="63.75" outlineLevel="1" x14ac:dyDescent="0.25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2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2">G50+G52+G54+G56+G60+G62+G64+G66+G58</f>
        <v>363.4</v>
      </c>
      <c r="H49" s="158">
        <f t="shared" si="22"/>
        <v>363.4</v>
      </c>
      <c r="I49" s="105">
        <f t="shared" si="2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3">G51</f>
        <v>1</v>
      </c>
      <c r="H50" s="113">
        <f t="shared" si="23"/>
        <v>1</v>
      </c>
      <c r="I50" s="105">
        <f t="shared" si="2"/>
        <v>3</v>
      </c>
    </row>
    <row r="51" spans="1:9" ht="38.25" outlineLevel="1" x14ac:dyDescent="0.25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2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4">G53</f>
        <v>0</v>
      </c>
      <c r="H52" s="113">
        <f t="shared" si="24"/>
        <v>0</v>
      </c>
      <c r="I52" s="105">
        <f t="shared" si="2"/>
        <v>0</v>
      </c>
    </row>
    <row r="53" spans="1:9" ht="63.75" outlineLevel="1" x14ac:dyDescent="0.25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2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5">G55</f>
        <v>0</v>
      </c>
      <c r="H54" s="113">
        <f t="shared" si="25"/>
        <v>0</v>
      </c>
      <c r="I54" s="105">
        <f t="shared" si="2"/>
        <v>0</v>
      </c>
    </row>
    <row r="55" spans="1:9" ht="89.25" outlineLevel="1" x14ac:dyDescent="0.25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2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6">G57</f>
        <v>0</v>
      </c>
      <c r="H56" s="113">
        <f t="shared" si="26"/>
        <v>0</v>
      </c>
      <c r="I56" s="105">
        <f t="shared" si="2"/>
        <v>0</v>
      </c>
    </row>
    <row r="57" spans="1:9" ht="63.75" x14ac:dyDescent="0.2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2"/>
        <v>0</v>
      </c>
    </row>
    <row r="58" spans="1:9" ht="25.5" x14ac:dyDescent="0.2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2"/>
        <v>0</v>
      </c>
    </row>
    <row r="59" spans="1:9" ht="51" x14ac:dyDescent="0.25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2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7">G61</f>
        <v>0</v>
      </c>
      <c r="H60" s="113">
        <f t="shared" si="27"/>
        <v>0</v>
      </c>
      <c r="I60" s="105">
        <f t="shared" si="2"/>
        <v>0</v>
      </c>
    </row>
    <row r="61" spans="1:9" ht="76.5" outlineLevel="1" x14ac:dyDescent="0.25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2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8">G63</f>
        <v>362.4</v>
      </c>
      <c r="H62" s="113">
        <f t="shared" si="28"/>
        <v>362.4</v>
      </c>
      <c r="I62" s="105">
        <f t="shared" si="2"/>
        <v>1039.0340000000001</v>
      </c>
    </row>
    <row r="63" spans="1:9" ht="38.25" outlineLevel="1" x14ac:dyDescent="0.25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2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9">G65</f>
        <v>0</v>
      </c>
      <c r="H64" s="113">
        <f t="shared" si="29"/>
        <v>0</v>
      </c>
      <c r="I64" s="105">
        <f t="shared" si="2"/>
        <v>0</v>
      </c>
    </row>
    <row r="65" spans="1:9" ht="51" x14ac:dyDescent="0.25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2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30">G67</f>
        <v>0</v>
      </c>
      <c r="H66" s="113">
        <f t="shared" si="30"/>
        <v>0</v>
      </c>
      <c r="I66" s="105">
        <f t="shared" si="2"/>
        <v>4.7E-2</v>
      </c>
    </row>
    <row r="67" spans="1:9" ht="51" outlineLevel="1" x14ac:dyDescent="0.25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2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1">G69+G77</f>
        <v>0</v>
      </c>
      <c r="H68" s="151">
        <f t="shared" si="31"/>
        <v>0</v>
      </c>
      <c r="I68" s="105">
        <f t="shared" si="2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2">G70+G72+G75</f>
        <v>0</v>
      </c>
      <c r="H69" s="158">
        <f t="shared" si="32"/>
        <v>0</v>
      </c>
      <c r="I69" s="105">
        <f t="shared" si="2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3">G71</f>
        <v>0</v>
      </c>
      <c r="H70" s="113">
        <f t="shared" si="33"/>
        <v>0</v>
      </c>
      <c r="I70" s="105">
        <f t="shared" si="2"/>
        <v>706.8</v>
      </c>
    </row>
    <row r="71" spans="1:9" ht="51" x14ac:dyDescent="0.25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2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4">G73+G74</f>
        <v>0</v>
      </c>
      <c r="H72" s="113">
        <f t="shared" si="34"/>
        <v>0</v>
      </c>
      <c r="I72" s="105">
        <f t="shared" si="2"/>
        <v>0</v>
      </c>
    </row>
    <row r="73" spans="1:9" ht="38.25" outlineLevel="1" x14ac:dyDescent="0.25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2"/>
        <v>0</v>
      </c>
    </row>
    <row r="74" spans="1:9" ht="51" outlineLevel="1" x14ac:dyDescent="0.25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5">G76</f>
        <v>0</v>
      </c>
      <c r="H75" s="113">
        <f t="shared" si="35"/>
        <v>0</v>
      </c>
      <c r="I75" s="105">
        <f t="shared" ref="I75:I140" si="36">F75+G75+H75</f>
        <v>0</v>
      </c>
    </row>
    <row r="76" spans="1:9" ht="76.5" outlineLevel="1" x14ac:dyDescent="0.25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6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7">G78</f>
        <v>0</v>
      </c>
      <c r="H77" s="158">
        <f t="shared" si="37"/>
        <v>0</v>
      </c>
      <c r="I77" s="105">
        <f t="shared" si="36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7"/>
        <v>0</v>
      </c>
      <c r="H78" s="113">
        <f t="shared" si="37"/>
        <v>0</v>
      </c>
      <c r="I78" s="105">
        <f t="shared" si="36"/>
        <v>0</v>
      </c>
    </row>
    <row r="79" spans="1:9" ht="38.25" outlineLevel="1" x14ac:dyDescent="0.25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6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8">G81+G102</f>
        <v>1618.0257499999998</v>
      </c>
      <c r="H80" s="151">
        <f t="shared" si="38"/>
        <v>3888.4257499999999</v>
      </c>
      <c r="I80" s="105">
        <f t="shared" si="36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9">G82+G84+G86+G88+G90+G92+G94+G96+G98+G100</f>
        <v>0</v>
      </c>
      <c r="H81" s="158">
        <f t="shared" si="39"/>
        <v>0</v>
      </c>
      <c r="I81" s="105">
        <f t="shared" si="36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40">G83</f>
        <v>0</v>
      </c>
      <c r="H82" s="113">
        <f t="shared" si="40"/>
        <v>0</v>
      </c>
      <c r="I82" s="105">
        <f t="shared" si="36"/>
        <v>0</v>
      </c>
    </row>
    <row r="83" spans="1:9" ht="89.25" outlineLevel="1" x14ac:dyDescent="0.25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6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1">G85</f>
        <v>0</v>
      </c>
      <c r="H84" s="113">
        <f t="shared" si="41"/>
        <v>0</v>
      </c>
      <c r="I84" s="105">
        <f t="shared" si="36"/>
        <v>0</v>
      </c>
    </row>
    <row r="85" spans="1:9" ht="63.75" outlineLevel="1" x14ac:dyDescent="0.25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6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2">G87</f>
        <v>0</v>
      </c>
      <c r="H86" s="113">
        <f t="shared" si="42"/>
        <v>0</v>
      </c>
      <c r="I86" s="105">
        <f t="shared" si="36"/>
        <v>0</v>
      </c>
    </row>
    <row r="87" spans="1:9" ht="76.5" outlineLevel="1" x14ac:dyDescent="0.25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6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3">G89</f>
        <v>0</v>
      </c>
      <c r="H88" s="113">
        <f t="shared" si="43"/>
        <v>0</v>
      </c>
      <c r="I88" s="105">
        <f t="shared" si="36"/>
        <v>0</v>
      </c>
    </row>
    <row r="89" spans="1:9" ht="63.75" outlineLevel="1" x14ac:dyDescent="0.25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6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4">G91</f>
        <v>0</v>
      </c>
      <c r="H90" s="113">
        <f t="shared" si="44"/>
        <v>0</v>
      </c>
      <c r="I90" s="105">
        <f t="shared" si="36"/>
        <v>0</v>
      </c>
    </row>
    <row r="91" spans="1:9" ht="51" outlineLevel="1" x14ac:dyDescent="0.25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6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5">G93</f>
        <v>0</v>
      </c>
      <c r="H92" s="113">
        <f t="shared" si="45"/>
        <v>0</v>
      </c>
      <c r="I92" s="105">
        <f t="shared" si="36"/>
        <v>0</v>
      </c>
    </row>
    <row r="93" spans="1:9" ht="63.75" outlineLevel="1" x14ac:dyDescent="0.25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6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6">G95</f>
        <v>0</v>
      </c>
      <c r="H94" s="113">
        <f t="shared" si="46"/>
        <v>0</v>
      </c>
      <c r="I94" s="105">
        <f t="shared" si="36"/>
        <v>0</v>
      </c>
    </row>
    <row r="95" spans="1:9" ht="63.75" outlineLevel="1" x14ac:dyDescent="0.25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6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7">G97</f>
        <v>0</v>
      </c>
      <c r="H96" s="113">
        <f t="shared" si="47"/>
        <v>0</v>
      </c>
      <c r="I96" s="105">
        <f t="shared" si="36"/>
        <v>0</v>
      </c>
    </row>
    <row r="97" spans="1:9" ht="89.25" outlineLevel="1" x14ac:dyDescent="0.25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6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8">G99</f>
        <v>0</v>
      </c>
      <c r="H98" s="113">
        <f t="shared" si="48"/>
        <v>0</v>
      </c>
      <c r="I98" s="105">
        <f t="shared" si="36"/>
        <v>15212.9</v>
      </c>
    </row>
    <row r="99" spans="1:9" ht="63.75" outlineLevel="1" x14ac:dyDescent="0.25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6"/>
        <v>15212.9</v>
      </c>
    </row>
    <row r="100" spans="1:9" ht="38.25" outlineLevel="1" x14ac:dyDescent="0.25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6"/>
        <v>0</v>
      </c>
    </row>
    <row r="101" spans="1:9" ht="63.75" outlineLevel="1" x14ac:dyDescent="0.25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6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9">G107+G109+G113+G116+G119+G121+G124+G126+G128+G131+G134+G136+G138+G140+G103+G105+G111</f>
        <v>1618.0257499999998</v>
      </c>
      <c r="H102" s="158">
        <f t="shared" si="49"/>
        <v>3888.4257499999999</v>
      </c>
      <c r="I102" s="105">
        <f t="shared" si="36"/>
        <v>6925.0962499999996</v>
      </c>
    </row>
    <row r="103" spans="1:9" ht="25.5" outlineLevel="1" x14ac:dyDescent="0.25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6"/>
        <v>0</v>
      </c>
    </row>
    <row r="104" spans="1:9" ht="51" outlineLevel="1" x14ac:dyDescent="0.25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6"/>
        <v>0</v>
      </c>
    </row>
    <row r="105" spans="1:9" ht="38.25" outlineLevel="1" x14ac:dyDescent="0.25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6"/>
        <v>0</v>
      </c>
    </row>
    <row r="106" spans="1:9" ht="63.75" outlineLevel="1" x14ac:dyDescent="0.25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6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50">G108</f>
        <v>0</v>
      </c>
      <c r="H107" s="113">
        <f t="shared" si="50"/>
        <v>0</v>
      </c>
      <c r="I107" s="105">
        <f t="shared" si="36"/>
        <v>0</v>
      </c>
    </row>
    <row r="108" spans="1:9" ht="76.5" outlineLevel="1" x14ac:dyDescent="0.25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6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1">G110</f>
        <v>497.52</v>
      </c>
      <c r="H109" s="113">
        <f t="shared" si="51"/>
        <v>497.52</v>
      </c>
      <c r="I109" s="105">
        <f t="shared" si="36"/>
        <v>1594.3609999999999</v>
      </c>
    </row>
    <row r="110" spans="1:9" ht="63.75" outlineLevel="1" x14ac:dyDescent="0.25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6"/>
        <v>1594.3609999999999</v>
      </c>
    </row>
    <row r="111" spans="1:9" ht="38.25" outlineLevel="1" x14ac:dyDescent="0.25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6"/>
        <v>0</v>
      </c>
    </row>
    <row r="112" spans="1:9" ht="63.75" outlineLevel="1" x14ac:dyDescent="0.25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6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2">G114+G115</f>
        <v>0</v>
      </c>
      <c r="H113" s="113">
        <f t="shared" si="52"/>
        <v>0</v>
      </c>
      <c r="I113" s="105">
        <f t="shared" si="36"/>
        <v>0</v>
      </c>
    </row>
    <row r="114" spans="1:9" ht="38.25" outlineLevel="1" x14ac:dyDescent="0.25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6"/>
        <v>0</v>
      </c>
    </row>
    <row r="115" spans="1:9" ht="25.5" outlineLevel="1" x14ac:dyDescent="0.25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6"/>
        <v>0</v>
      </c>
    </row>
    <row r="116" spans="1:9" ht="25.5" outlineLevel="1" x14ac:dyDescent="0.25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3">G117+G118</f>
        <v>0</v>
      </c>
      <c r="H116" s="113">
        <f t="shared" si="53"/>
        <v>0</v>
      </c>
      <c r="I116" s="105">
        <f t="shared" si="36"/>
        <v>0</v>
      </c>
    </row>
    <row r="117" spans="1:9" ht="38.25" x14ac:dyDescent="0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6"/>
        <v>0</v>
      </c>
    </row>
    <row r="118" spans="1:9" ht="51" x14ac:dyDescent="0.25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4">G120</f>
        <v>65.5</v>
      </c>
      <c r="H119" s="113">
        <f t="shared" si="54"/>
        <v>6.5</v>
      </c>
      <c r="I119" s="105">
        <f t="shared" si="36"/>
        <v>137.40575000000001</v>
      </c>
    </row>
    <row r="120" spans="1:9" ht="51" outlineLevel="1" x14ac:dyDescent="0.25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6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5">G122+G123</f>
        <v>0</v>
      </c>
      <c r="H121" s="113">
        <f t="shared" si="55"/>
        <v>0</v>
      </c>
      <c r="I121" s="105">
        <f t="shared" si="36"/>
        <v>0</v>
      </c>
    </row>
    <row r="122" spans="1:9" ht="63.75" outlineLevel="1" x14ac:dyDescent="0.25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6"/>
        <v>0</v>
      </c>
    </row>
    <row r="123" spans="1:9" ht="63.75" outlineLevel="1" x14ac:dyDescent="0.25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6">G125</f>
        <v>0</v>
      </c>
      <c r="H124" s="113">
        <f t="shared" si="56"/>
        <v>0</v>
      </c>
      <c r="I124" s="105">
        <f t="shared" si="36"/>
        <v>0</v>
      </c>
    </row>
    <row r="125" spans="1:9" ht="76.5" outlineLevel="1" x14ac:dyDescent="0.25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6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7">G127</f>
        <v>0</v>
      </c>
      <c r="H126" s="113">
        <f t="shared" si="57"/>
        <v>0</v>
      </c>
      <c r="I126" s="105">
        <f t="shared" si="36"/>
        <v>0</v>
      </c>
    </row>
    <row r="127" spans="1:9" ht="51" outlineLevel="1" x14ac:dyDescent="0.25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6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8">G129+G130</f>
        <v>889.6</v>
      </c>
      <c r="H128" s="113">
        <f t="shared" si="58"/>
        <v>819</v>
      </c>
      <c r="I128" s="105">
        <f t="shared" si="36"/>
        <v>2244.518</v>
      </c>
    </row>
    <row r="129" spans="1:9" ht="51" x14ac:dyDescent="0.25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6"/>
        <v>2244.518</v>
      </c>
    </row>
    <row r="130" spans="1:9" ht="38.25" outlineLevel="1" x14ac:dyDescent="0.25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6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9">G132+G133</f>
        <v>0</v>
      </c>
      <c r="H131" s="113">
        <f t="shared" si="59"/>
        <v>0</v>
      </c>
      <c r="I131" s="105">
        <f t="shared" si="36"/>
        <v>0</v>
      </c>
    </row>
    <row r="132" spans="1:9" ht="63.75" outlineLevel="1" x14ac:dyDescent="0.25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6"/>
        <v>0</v>
      </c>
    </row>
    <row r="133" spans="1:9" ht="51" outlineLevel="1" x14ac:dyDescent="0.25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6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60">G135</f>
        <v>0</v>
      </c>
      <c r="H134" s="113">
        <f t="shared" si="60"/>
        <v>0</v>
      </c>
      <c r="I134" s="105">
        <f t="shared" si="36"/>
        <v>0</v>
      </c>
    </row>
    <row r="135" spans="1:9" ht="63.75" outlineLevel="1" x14ac:dyDescent="0.25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6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1">G137</f>
        <v>165.40575000000001</v>
      </c>
      <c r="H136" s="113">
        <f t="shared" si="61"/>
        <v>165.40575000000001</v>
      </c>
      <c r="I136" s="105">
        <f t="shared" si="36"/>
        <v>548.81150000000002</v>
      </c>
    </row>
    <row r="137" spans="1:9" ht="38.25" outlineLevel="1" x14ac:dyDescent="0.25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6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2">G139</f>
        <v>0</v>
      </c>
      <c r="H138" s="113">
        <f t="shared" si="62"/>
        <v>0</v>
      </c>
      <c r="I138" s="105">
        <f t="shared" si="36"/>
        <v>0</v>
      </c>
    </row>
    <row r="139" spans="1:9" ht="63.75" outlineLevel="1" x14ac:dyDescent="0.25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6"/>
        <v>0</v>
      </c>
    </row>
    <row r="140" spans="1:9" ht="25.5" outlineLevel="1" x14ac:dyDescent="0.25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3">G141</f>
        <v>0</v>
      </c>
      <c r="H140" s="113">
        <f t="shared" si="63"/>
        <v>2400</v>
      </c>
      <c r="I140" s="105">
        <f t="shared" si="36"/>
        <v>2400</v>
      </c>
    </row>
    <row r="141" spans="1:9" ht="25.5" x14ac:dyDescent="0.2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3"/>
        <v>0</v>
      </c>
      <c r="H141" s="113">
        <f t="shared" si="63"/>
        <v>2400</v>
      </c>
      <c r="I141" s="105">
        <f t="shared" ref="I141:I166" si="64">F141+G141+H141</f>
        <v>2400</v>
      </c>
    </row>
    <row r="142" spans="1:9" ht="76.5" outlineLevel="1" x14ac:dyDescent="0.25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4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5">G144+G154</f>
        <v>243.30324999999999</v>
      </c>
      <c r="H143" s="151">
        <f t="shared" si="65"/>
        <v>243.30324999999999</v>
      </c>
      <c r="I143" s="105">
        <f t="shared" si="64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6">G145+G149+G152</f>
        <v>127</v>
      </c>
      <c r="H144" s="158">
        <f t="shared" si="66"/>
        <v>127</v>
      </c>
      <c r="I144" s="105">
        <f t="shared" si="64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7">G146+G147+G148</f>
        <v>127</v>
      </c>
      <c r="H145" s="113">
        <f t="shared" si="67"/>
        <v>127</v>
      </c>
      <c r="I145" s="105">
        <f t="shared" si="64"/>
        <v>1320.8</v>
      </c>
    </row>
    <row r="146" spans="1:9" ht="51" outlineLevel="1" x14ac:dyDescent="0.25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4"/>
        <v>380.8</v>
      </c>
    </row>
    <row r="147" spans="1:9" ht="38.25" outlineLevel="1" x14ac:dyDescent="0.25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4"/>
        <v>940</v>
      </c>
    </row>
    <row r="148" spans="1:9" ht="38.25" outlineLevel="1" x14ac:dyDescent="0.25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4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4"/>
        <v>0</v>
      </c>
    </row>
    <row r="150" spans="1:9" ht="76.5" x14ac:dyDescent="0.2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4"/>
        <v>0</v>
      </c>
    </row>
    <row r="151" spans="1:9" ht="51" x14ac:dyDescent="0.25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4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4"/>
        <v>0</v>
      </c>
    </row>
    <row r="153" spans="1:9" ht="38.25" outlineLevel="1" x14ac:dyDescent="0.25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4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8">G155+G157+G159</f>
        <v>116.30325000000001</v>
      </c>
      <c r="H154" s="158">
        <f t="shared" si="68"/>
        <v>116.30325000000001</v>
      </c>
      <c r="I154" s="105">
        <f t="shared" si="64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4"/>
        <v>0</v>
      </c>
    </row>
    <row r="156" spans="1:9" ht="63.75" outlineLevel="1" x14ac:dyDescent="0.25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4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4"/>
        <v>0</v>
      </c>
    </row>
    <row r="158" spans="1:9" ht="51" x14ac:dyDescent="0.25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4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4"/>
        <v>348.90975000000003</v>
      </c>
    </row>
    <row r="160" spans="1:9" ht="63.75" x14ac:dyDescent="0.2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4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4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4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4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4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4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24352.129000000001</v>
      </c>
      <c r="G166" s="137">
        <f>Ведомственная!H249</f>
        <v>6088.9289999999992</v>
      </c>
      <c r="H166" s="137">
        <f>Ведомственная!I249</f>
        <v>8547.2290000000012</v>
      </c>
      <c r="I166" s="105">
        <f t="shared" si="64"/>
        <v>38988.287000000004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"___" декабря 2024 года № _____</v>
      </c>
      <c r="H3" s="271"/>
    </row>
    <row r="4" spans="1:8" ht="58.15" customHeight="1" x14ac:dyDescent="0.2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5" t="s">
        <v>721</v>
      </c>
      <c r="G1" s="305"/>
      <c r="H1" s="305"/>
    </row>
    <row r="2" spans="1:8" ht="77.45" customHeight="1" x14ac:dyDescent="0.2">
      <c r="F2" s="306" t="s">
        <v>714</v>
      </c>
      <c r="G2" s="306"/>
      <c r="H2" s="306"/>
    </row>
    <row r="3" spans="1:8" ht="18.600000000000001" customHeight="1" x14ac:dyDescent="0.2">
      <c r="F3" s="305" t="s">
        <v>715</v>
      </c>
      <c r="G3" s="305"/>
      <c r="H3" s="305"/>
    </row>
    <row r="4" spans="1:8" ht="52.15" customHeight="1" x14ac:dyDescent="0.2">
      <c r="A4" s="304" t="s">
        <v>930</v>
      </c>
      <c r="B4" s="304"/>
      <c r="C4" s="304"/>
      <c r="D4" s="304"/>
      <c r="E4" s="304"/>
      <c r="F4" s="304"/>
      <c r="G4" s="304"/>
      <c r="H4" s="304"/>
    </row>
    <row r="7" spans="1:8" x14ac:dyDescent="0.2">
      <c r="A7" s="303" t="s">
        <v>599</v>
      </c>
      <c r="B7" s="303" t="s">
        <v>600</v>
      </c>
      <c r="C7" s="303" t="s">
        <v>361</v>
      </c>
      <c r="D7" s="303"/>
      <c r="E7" s="303" t="s">
        <v>468</v>
      </c>
      <c r="F7" s="303"/>
      <c r="G7" s="303" t="s">
        <v>814</v>
      </c>
      <c r="H7" s="303"/>
    </row>
    <row r="8" spans="1:8" ht="25.5" x14ac:dyDescent="0.2">
      <c r="A8" s="303"/>
      <c r="B8" s="303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2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2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2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2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2"/>
      <c r="B14" s="200" t="s">
        <v>921</v>
      </c>
      <c r="C14" s="196"/>
      <c r="D14" s="199"/>
      <c r="E14" s="196"/>
      <c r="F14" s="199"/>
      <c r="G14" s="196"/>
      <c r="H14" s="197"/>
    </row>
    <row r="15" spans="1:8" x14ac:dyDescent="0.2">
      <c r="A15" s="302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2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2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2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2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2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2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2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2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4:H4"/>
    <mergeCell ref="F1:H1"/>
    <mergeCell ref="F2:H2"/>
    <mergeCell ref="F3:H3"/>
    <mergeCell ref="E7:F7"/>
    <mergeCell ref="G7:H7"/>
    <mergeCell ref="C7:D7"/>
    <mergeCell ref="A10:A17"/>
    <mergeCell ref="A18:A20"/>
    <mergeCell ref="A21:A23"/>
    <mergeCell ref="A7:A8"/>
    <mergeCell ref="B7:B8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2024-12-24T05:53:12Z</cp:lastPrinted>
  <dcterms:created xsi:type="dcterms:W3CDTF">2023-09-11T19:44:40Z</dcterms:created>
  <dcterms:modified xsi:type="dcterms:W3CDTF">2024-12-24T05:53:15Z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